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ЕШЕНИЯ 5 СОЗЫВА\10 сессия\Вопрос №14 ВЦП\"/>
    </mc:Choice>
  </mc:AlternateContent>
  <bookViews>
    <workbookView xWindow="0" yWindow="0" windowWidth="20640" windowHeight="8250" activeTab="2"/>
  </bookViews>
  <sheets>
    <sheet name="Прил 3" sheetId="7" r:id="rId1"/>
    <sheet name=" Прил 4" sheetId="3" r:id="rId2"/>
    <sheet name="Табл2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7" l="1"/>
  <c r="L84" i="7"/>
  <c r="N108" i="7"/>
  <c r="N107" i="7"/>
  <c r="M289" i="7" l="1"/>
  <c r="M295" i="7"/>
  <c r="N321" i="7"/>
  <c r="N320" i="7"/>
  <c r="N319" i="7" l="1"/>
  <c r="N318" i="7"/>
  <c r="N317" i="7"/>
  <c r="N316" i="7"/>
  <c r="N315" i="7"/>
  <c r="N314" i="7"/>
  <c r="N313" i="7"/>
  <c r="N312" i="7"/>
  <c r="N311" i="7"/>
  <c r="N310" i="7"/>
  <c r="N309" i="7"/>
  <c r="N308" i="7"/>
  <c r="N306" i="7"/>
  <c r="N299" i="7"/>
  <c r="N298" i="7"/>
  <c r="L294" i="7"/>
  <c r="L295" i="7"/>
  <c r="N231" i="7" l="1"/>
  <c r="L133" i="7"/>
  <c r="N170" i="7" l="1"/>
  <c r="N292" i="7"/>
  <c r="N293" i="7"/>
  <c r="N295" i="7"/>
  <c r="M325" i="7"/>
  <c r="M324" i="7"/>
  <c r="M323" i="7"/>
  <c r="N271" i="7"/>
  <c r="N272" i="7"/>
  <c r="M274" i="7"/>
  <c r="M326" i="7" s="1"/>
  <c r="L274" i="7"/>
  <c r="M264" i="7"/>
  <c r="M262" i="7"/>
  <c r="M357" i="7" s="1"/>
  <c r="M224" i="7"/>
  <c r="M220" i="7" s="1"/>
  <c r="M218" i="7"/>
  <c r="L218" i="7"/>
  <c r="M189" i="7"/>
  <c r="N240" i="7"/>
  <c r="N239" i="7"/>
  <c r="N221" i="7"/>
  <c r="N192" i="7"/>
  <c r="M193" i="7"/>
  <c r="M191" i="7" s="1"/>
  <c r="N217" i="7"/>
  <c r="N216" i="7"/>
  <c r="N215" i="7"/>
  <c r="N214" i="7"/>
  <c r="N213" i="7"/>
  <c r="N212" i="7"/>
  <c r="N211" i="7"/>
  <c r="N210" i="7"/>
  <c r="N209" i="7"/>
  <c r="N208" i="7"/>
  <c r="M186" i="7"/>
  <c r="M184" i="7"/>
  <c r="N136" i="7"/>
  <c r="M135" i="7"/>
  <c r="N84" i="7"/>
  <c r="N83" i="7"/>
  <c r="M85" i="7"/>
  <c r="M82" i="7" s="1"/>
  <c r="N120" i="7"/>
  <c r="N119" i="7"/>
  <c r="M80" i="7"/>
  <c r="K80" i="7"/>
  <c r="L86" i="7"/>
  <c r="L85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12" i="7"/>
  <c r="N111" i="7"/>
  <c r="N106" i="7"/>
  <c r="N105" i="7"/>
  <c r="N98" i="7"/>
  <c r="N97" i="7"/>
  <c r="N33" i="7"/>
  <c r="M32" i="7"/>
  <c r="M30" i="7"/>
  <c r="M77" i="7"/>
  <c r="M75" i="7"/>
  <c r="N21" i="7"/>
  <c r="N18" i="7"/>
  <c r="M20" i="7"/>
  <c r="M76" i="7" s="1"/>
  <c r="M15" i="7"/>
  <c r="K30" i="7"/>
  <c r="M270" i="7" l="1"/>
  <c r="M190" i="7"/>
  <c r="N274" i="7"/>
  <c r="M265" i="7"/>
  <c r="M360" i="7" s="1"/>
  <c r="L17" i="3" s="1"/>
  <c r="M263" i="7"/>
  <c r="M185" i="7"/>
  <c r="M291" i="7"/>
  <c r="M290" i="7" s="1"/>
  <c r="M219" i="7"/>
  <c r="M322" i="7"/>
  <c r="M261" i="7"/>
  <c r="M182" i="7"/>
  <c r="M81" i="7"/>
  <c r="M17" i="7"/>
  <c r="M73" i="7"/>
  <c r="N65" i="7"/>
  <c r="N66" i="7"/>
  <c r="M359" i="7" l="1"/>
  <c r="L16" i="3" s="1"/>
  <c r="M358" i="7"/>
  <c r="K35" i="7"/>
  <c r="M356" i="7" l="1"/>
  <c r="L15" i="3"/>
  <c r="J139" i="7"/>
  <c r="N238" i="7"/>
  <c r="J224" i="7"/>
  <c r="J195" i="7"/>
  <c r="L13" i="3" l="1"/>
  <c r="E15" i="7"/>
  <c r="F15" i="7"/>
  <c r="G15" i="7"/>
  <c r="H15" i="7"/>
  <c r="I15" i="7"/>
  <c r="J15" i="7"/>
  <c r="L15" i="7"/>
  <c r="Q7" i="6" l="1"/>
  <c r="L189" i="7"/>
  <c r="L193" i="7"/>
  <c r="L30" i="7"/>
  <c r="J35" i="7"/>
  <c r="N51" i="7"/>
  <c r="E133" i="7"/>
  <c r="F133" i="7"/>
  <c r="G133" i="7"/>
  <c r="H133" i="7"/>
  <c r="I133" i="7"/>
  <c r="J133" i="7"/>
  <c r="K133" i="7"/>
  <c r="D133" i="7"/>
  <c r="N100" i="7"/>
  <c r="N99" i="7"/>
  <c r="N227" i="7" l="1"/>
  <c r="K195" i="7"/>
  <c r="K193" i="7"/>
  <c r="N193" i="7" s="1"/>
  <c r="K194" i="7"/>
  <c r="H195" i="7"/>
  <c r="E189" i="7"/>
  <c r="F189" i="7"/>
  <c r="G189" i="7"/>
  <c r="H189" i="7"/>
  <c r="I189" i="7"/>
  <c r="J189" i="7"/>
  <c r="K189" i="7"/>
  <c r="D189" i="7"/>
  <c r="E30" i="7"/>
  <c r="F30" i="7"/>
  <c r="G30" i="7"/>
  <c r="H30" i="7"/>
  <c r="I30" i="7"/>
  <c r="J30" i="7"/>
  <c r="D30" i="7"/>
  <c r="N189" i="7" l="1"/>
  <c r="N30" i="7"/>
  <c r="J34" i="7"/>
  <c r="N54" i="7"/>
  <c r="N162" i="7" l="1"/>
  <c r="E80" i="7" l="1"/>
  <c r="F80" i="7"/>
  <c r="G80" i="7"/>
  <c r="H80" i="7"/>
  <c r="I80" i="7"/>
  <c r="J80" i="7"/>
  <c r="D80" i="7"/>
  <c r="N80" i="7" l="1"/>
  <c r="K20" i="7"/>
  <c r="K19" i="7"/>
  <c r="N19" i="7" s="1"/>
  <c r="D15" i="7"/>
  <c r="N15" i="7" s="1"/>
  <c r="K85" i="7"/>
  <c r="L20" i="7" l="1"/>
  <c r="N53" i="7" l="1"/>
  <c r="K86" i="7" l="1"/>
  <c r="J76" i="7" l="1"/>
  <c r="I85" i="7" l="1"/>
  <c r="J85" i="7"/>
  <c r="H86" i="7"/>
  <c r="H85" i="7"/>
  <c r="F85" i="7"/>
  <c r="E289" i="7"/>
  <c r="F289" i="7"/>
  <c r="G289" i="7"/>
  <c r="H289" i="7"/>
  <c r="I289" i="7"/>
  <c r="J289" i="7"/>
  <c r="K289" i="7"/>
  <c r="L289" i="7"/>
  <c r="D289" i="7"/>
  <c r="E268" i="7"/>
  <c r="F268" i="7"/>
  <c r="G268" i="7"/>
  <c r="H268" i="7"/>
  <c r="I268" i="7"/>
  <c r="J268" i="7"/>
  <c r="K268" i="7"/>
  <c r="L268" i="7"/>
  <c r="D268" i="7"/>
  <c r="D218" i="7"/>
  <c r="E218" i="7"/>
  <c r="F218" i="7"/>
  <c r="G218" i="7"/>
  <c r="H218" i="7"/>
  <c r="I218" i="7"/>
  <c r="J218" i="7"/>
  <c r="K218" i="7"/>
  <c r="N207" i="7"/>
  <c r="N206" i="7"/>
  <c r="N289" i="7" l="1"/>
  <c r="N218" i="7"/>
  <c r="I224" i="7"/>
  <c r="H224" i="7"/>
  <c r="H265" i="7" s="1"/>
  <c r="E324" i="7"/>
  <c r="F324" i="7"/>
  <c r="G324" i="7"/>
  <c r="H324" i="7"/>
  <c r="I324" i="7"/>
  <c r="J324" i="7"/>
  <c r="K324" i="7"/>
  <c r="L324" i="7"/>
  <c r="L184" i="7"/>
  <c r="L264" i="7" l="1"/>
  <c r="N176" i="7"/>
  <c r="N174" i="7"/>
  <c r="N172" i="7"/>
  <c r="N168" i="7"/>
  <c r="N166" i="7"/>
  <c r="K76" i="7" l="1"/>
  <c r="L224" i="7"/>
  <c r="N72" i="7"/>
  <c r="N71" i="7"/>
  <c r="N70" i="7"/>
  <c r="N69" i="7"/>
  <c r="N115" i="7" l="1"/>
  <c r="N116" i="7"/>
  <c r="N117" i="7"/>
  <c r="N118" i="7"/>
  <c r="N59" i="7"/>
  <c r="N57" i="7"/>
  <c r="L265" i="7"/>
  <c r="L263" i="7"/>
  <c r="L262" i="7"/>
  <c r="N259" i="7"/>
  <c r="N257" i="7"/>
  <c r="N253" i="7"/>
  <c r="N251" i="7"/>
  <c r="L220" i="7"/>
  <c r="L191" i="7"/>
  <c r="L326" i="7"/>
  <c r="L323" i="7"/>
  <c r="L291" i="7"/>
  <c r="N275" i="7"/>
  <c r="L325" i="7" l="1"/>
  <c r="L322" i="7" s="1"/>
  <c r="L270" i="7"/>
  <c r="L269" i="7" s="1"/>
  <c r="L261" i="7"/>
  <c r="L357" i="7"/>
  <c r="K14" i="3" s="1"/>
  <c r="N304" i="7"/>
  <c r="N303" i="7"/>
  <c r="N302" i="7"/>
  <c r="N301" i="7"/>
  <c r="N300" i="7"/>
  <c r="N297" i="7"/>
  <c r="N296" i="7"/>
  <c r="N288" i="7"/>
  <c r="N287" i="7"/>
  <c r="N286" i="7"/>
  <c r="N285" i="7"/>
  <c r="N284" i="7"/>
  <c r="N283" i="7"/>
  <c r="M268" i="7" s="1"/>
  <c r="N282" i="7"/>
  <c r="N281" i="7"/>
  <c r="N280" i="7"/>
  <c r="N279" i="7"/>
  <c r="N278" i="7"/>
  <c r="N277" i="7"/>
  <c r="N276" i="7"/>
  <c r="M269" i="7" l="1"/>
  <c r="N268" i="7"/>
  <c r="I139" i="7"/>
  <c r="H139" i="7"/>
  <c r="L135" i="7"/>
  <c r="K185" i="7"/>
  <c r="L186" i="7"/>
  <c r="L185" i="7"/>
  <c r="N164" i="7"/>
  <c r="N160" i="7"/>
  <c r="N156" i="7"/>
  <c r="N154" i="7"/>
  <c r="N152" i="7"/>
  <c r="N150" i="7"/>
  <c r="N144" i="7"/>
  <c r="N141" i="7"/>
  <c r="N140" i="7"/>
  <c r="K77" i="7"/>
  <c r="K73" i="7" s="1"/>
  <c r="L77" i="7"/>
  <c r="L75" i="7"/>
  <c r="L358" i="7" s="1"/>
  <c r="K15" i="3" s="1"/>
  <c r="K32" i="7"/>
  <c r="K31" i="7" s="1"/>
  <c r="L32" i="7"/>
  <c r="F32" i="7"/>
  <c r="N50" i="7"/>
  <c r="N49" i="7"/>
  <c r="N46" i="7"/>
  <c r="N45" i="7"/>
  <c r="N44" i="7"/>
  <c r="N43" i="7"/>
  <c r="N42" i="7"/>
  <c r="N41" i="7"/>
  <c r="N40" i="7"/>
  <c r="N39" i="7"/>
  <c r="N38" i="7"/>
  <c r="N37" i="7"/>
  <c r="N27" i="7"/>
  <c r="N25" i="7"/>
  <c r="N24" i="7"/>
  <c r="N23" i="7"/>
  <c r="N22" i="7"/>
  <c r="N177" i="7"/>
  <c r="N173" i="7"/>
  <c r="N169" i="7"/>
  <c r="M133" i="7" l="1"/>
  <c r="N133" i="7" s="1"/>
  <c r="L360" i="7"/>
  <c r="L17" i="7"/>
  <c r="L76" i="7"/>
  <c r="L182" i="7"/>
  <c r="L82" i="7"/>
  <c r="K17" i="3" l="1"/>
  <c r="L81" i="7"/>
  <c r="L359" i="7"/>
  <c r="L73" i="7"/>
  <c r="K16" i="3" l="1"/>
  <c r="L356" i="7"/>
  <c r="K294" i="7"/>
  <c r="N242" i="7"/>
  <c r="N250" i="7" l="1"/>
  <c r="N249" i="7"/>
  <c r="N167" i="7"/>
  <c r="I35" i="7"/>
  <c r="I32" i="7" s="1"/>
  <c r="I31" i="7" s="1"/>
  <c r="I195" i="7"/>
  <c r="I265" i="7" s="1"/>
  <c r="I88" i="7"/>
  <c r="I86" i="7" s="1"/>
  <c r="J32" i="7" l="1"/>
  <c r="N113" i="7"/>
  <c r="N114" i="7"/>
  <c r="N68" i="7"/>
  <c r="N67" i="7"/>
  <c r="I76" i="7"/>
  <c r="N64" i="7"/>
  <c r="N63" i="7"/>
  <c r="N62" i="7" l="1"/>
  <c r="N61" i="7"/>
  <c r="I263" i="7" l="1"/>
  <c r="N157" i="7" l="1"/>
  <c r="N241" i="7" l="1"/>
  <c r="N243" i="7" l="1"/>
  <c r="I194" i="7"/>
  <c r="J294" i="7"/>
  <c r="K224" i="7"/>
  <c r="N235" i="7" l="1"/>
  <c r="N236" i="7"/>
  <c r="I294" i="7" l="1"/>
  <c r="I291" i="7" s="1"/>
  <c r="N247" i="7"/>
  <c r="N245" i="7"/>
  <c r="N237" i="7"/>
  <c r="N233" i="7"/>
  <c r="N226" i="7"/>
  <c r="N225" i="7"/>
  <c r="N205" i="7"/>
  <c r="N204" i="7"/>
  <c r="N203" i="7"/>
  <c r="N202" i="7"/>
  <c r="N199" i="7"/>
  <c r="N198" i="7"/>
  <c r="N197" i="7"/>
  <c r="N196" i="7"/>
  <c r="N102" i="7"/>
  <c r="N101" i="7"/>
  <c r="N92" i="7"/>
  <c r="N91" i="7"/>
  <c r="N90" i="7"/>
  <c r="N89" i="7"/>
  <c r="N88" i="7"/>
  <c r="N87" i="7"/>
  <c r="K326" i="7"/>
  <c r="J326" i="7"/>
  <c r="I326" i="7"/>
  <c r="H326" i="7"/>
  <c r="G326" i="7"/>
  <c r="F326" i="7"/>
  <c r="E326" i="7"/>
  <c r="D326" i="7"/>
  <c r="D324" i="7"/>
  <c r="K323" i="7"/>
  <c r="J323" i="7"/>
  <c r="I323" i="7"/>
  <c r="H323" i="7"/>
  <c r="G323" i="7"/>
  <c r="F323" i="7"/>
  <c r="E323" i="7"/>
  <c r="D323" i="7"/>
  <c r="K291" i="7"/>
  <c r="J291" i="7"/>
  <c r="H294" i="7"/>
  <c r="H291" i="7" s="1"/>
  <c r="G294" i="7"/>
  <c r="G291" i="7" s="1"/>
  <c r="F294" i="7"/>
  <c r="F291" i="7" s="1"/>
  <c r="E294" i="7"/>
  <c r="E291" i="7" s="1"/>
  <c r="D294" i="7"/>
  <c r="K273" i="7"/>
  <c r="J273" i="7"/>
  <c r="J270" i="7" s="1"/>
  <c r="I273" i="7"/>
  <c r="I270" i="7" s="1"/>
  <c r="H273" i="7"/>
  <c r="H270" i="7" s="1"/>
  <c r="G273" i="7"/>
  <c r="G270" i="7" s="1"/>
  <c r="F273" i="7"/>
  <c r="F270" i="7" s="1"/>
  <c r="E273" i="7"/>
  <c r="D273" i="7"/>
  <c r="K270" i="7"/>
  <c r="F265" i="7"/>
  <c r="E265" i="7"/>
  <c r="D265" i="7"/>
  <c r="J264" i="7"/>
  <c r="I264" i="7"/>
  <c r="H264" i="7"/>
  <c r="E264" i="7"/>
  <c r="K263" i="7"/>
  <c r="J263" i="7"/>
  <c r="G263" i="7"/>
  <c r="D263" i="7"/>
  <c r="K262" i="7"/>
  <c r="J262" i="7"/>
  <c r="I262" i="7"/>
  <c r="H262" i="7"/>
  <c r="G262" i="7"/>
  <c r="F262" i="7"/>
  <c r="E262" i="7"/>
  <c r="D262" i="7"/>
  <c r="K220" i="7"/>
  <c r="J220" i="7"/>
  <c r="J219" i="7" s="1"/>
  <c r="G224" i="7"/>
  <c r="N224" i="7" s="1"/>
  <c r="G223" i="7"/>
  <c r="F223" i="7"/>
  <c r="F264" i="7" s="1"/>
  <c r="D223" i="7"/>
  <c r="H222" i="7"/>
  <c r="H263" i="7" s="1"/>
  <c r="F222" i="7"/>
  <c r="E222" i="7"/>
  <c r="G195" i="7"/>
  <c r="K264" i="7"/>
  <c r="D194" i="7"/>
  <c r="N194" i="7" s="1"/>
  <c r="I191" i="7"/>
  <c r="I190" i="7" s="1"/>
  <c r="H191" i="7"/>
  <c r="F191" i="7"/>
  <c r="E191" i="7"/>
  <c r="F186" i="7"/>
  <c r="E186" i="7"/>
  <c r="D186" i="7"/>
  <c r="E185" i="7"/>
  <c r="I184" i="7"/>
  <c r="G184" i="7"/>
  <c r="F184" i="7"/>
  <c r="D184" i="7"/>
  <c r="K183" i="7"/>
  <c r="J183" i="7"/>
  <c r="I183" i="7"/>
  <c r="H183" i="7"/>
  <c r="G183" i="7"/>
  <c r="F183" i="7"/>
  <c r="E183" i="7"/>
  <c r="D183" i="7"/>
  <c r="J138" i="7"/>
  <c r="K186" i="7"/>
  <c r="I186" i="7"/>
  <c r="G139" i="7"/>
  <c r="N139" i="7" s="1"/>
  <c r="I138" i="7"/>
  <c r="G138" i="7"/>
  <c r="G185" i="7" s="1"/>
  <c r="D138" i="7"/>
  <c r="K184" i="7"/>
  <c r="H137" i="7"/>
  <c r="E137" i="7"/>
  <c r="F135" i="7"/>
  <c r="G86" i="7"/>
  <c r="N86" i="7" s="1"/>
  <c r="J82" i="7"/>
  <c r="I82" i="7"/>
  <c r="H185" i="7"/>
  <c r="F185" i="7"/>
  <c r="D85" i="7"/>
  <c r="N85" i="7" s="1"/>
  <c r="E82" i="7"/>
  <c r="I77" i="7"/>
  <c r="G77" i="7"/>
  <c r="D77" i="7"/>
  <c r="F76" i="7"/>
  <c r="E76" i="7"/>
  <c r="J75" i="7"/>
  <c r="I75" i="7"/>
  <c r="I358" i="7" s="1"/>
  <c r="G75" i="7"/>
  <c r="F75" i="7"/>
  <c r="N74" i="7"/>
  <c r="J77" i="7"/>
  <c r="H77" i="7"/>
  <c r="E36" i="7"/>
  <c r="N36" i="7" s="1"/>
  <c r="H35" i="7"/>
  <c r="G35" i="7"/>
  <c r="D35" i="7"/>
  <c r="E34" i="7"/>
  <c r="D34" i="7"/>
  <c r="F77" i="7"/>
  <c r="I17" i="7"/>
  <c r="H76" i="7"/>
  <c r="D20" i="7"/>
  <c r="N20" i="7" s="1"/>
  <c r="J17" i="7"/>
  <c r="H17" i="7"/>
  <c r="G17" i="7"/>
  <c r="E17" i="7"/>
  <c r="N273" i="7" l="1"/>
  <c r="N294" i="7"/>
  <c r="N326" i="7"/>
  <c r="N137" i="7"/>
  <c r="N223" i="7"/>
  <c r="N138" i="7"/>
  <c r="N222" i="7"/>
  <c r="G191" i="7"/>
  <c r="G190" i="7" s="1"/>
  <c r="N195" i="7"/>
  <c r="N34" i="7"/>
  <c r="N35" i="7"/>
  <c r="G358" i="7"/>
  <c r="F357" i="7"/>
  <c r="E14" i="3" s="1"/>
  <c r="H357" i="7"/>
  <c r="G14" i="3" s="1"/>
  <c r="J357" i="7"/>
  <c r="I14" i="3" s="1"/>
  <c r="F360" i="7"/>
  <c r="E357" i="7"/>
  <c r="D14" i="3" s="1"/>
  <c r="G357" i="7"/>
  <c r="F14" i="3" s="1"/>
  <c r="I357" i="7"/>
  <c r="H14" i="3" s="1"/>
  <c r="K357" i="7"/>
  <c r="J14" i="3" s="1"/>
  <c r="D360" i="7"/>
  <c r="K358" i="7"/>
  <c r="J15" i="3" s="1"/>
  <c r="D357" i="7"/>
  <c r="N183" i="7"/>
  <c r="I360" i="7"/>
  <c r="N323" i="7"/>
  <c r="N324" i="7"/>
  <c r="N262" i="7"/>
  <c r="F82" i="7"/>
  <c r="H32" i="7"/>
  <c r="H31" i="7" s="1"/>
  <c r="E75" i="7"/>
  <c r="E32" i="7"/>
  <c r="G76" i="7"/>
  <c r="G73" i="7" s="1"/>
  <c r="G32" i="7"/>
  <c r="D82" i="7"/>
  <c r="D135" i="7"/>
  <c r="D191" i="7"/>
  <c r="E263" i="7"/>
  <c r="E261" i="7" s="1"/>
  <c r="D270" i="7"/>
  <c r="D291" i="7"/>
  <c r="E184" i="7"/>
  <c r="E182" i="7" s="1"/>
  <c r="D220" i="7"/>
  <c r="D32" i="7"/>
  <c r="H269" i="7"/>
  <c r="D76" i="7"/>
  <c r="D17" i="7"/>
  <c r="G265" i="7"/>
  <c r="G261" i="7" s="1"/>
  <c r="K325" i="7"/>
  <c r="F17" i="7"/>
  <c r="E135" i="7"/>
  <c r="E134" i="7" s="1"/>
  <c r="K265" i="7"/>
  <c r="K360" i="7" s="1"/>
  <c r="J17" i="3" s="1"/>
  <c r="E325" i="7"/>
  <c r="E322" i="7" s="1"/>
  <c r="G325" i="7"/>
  <c r="G322" i="7" s="1"/>
  <c r="E220" i="7"/>
  <c r="E219" i="7" s="1"/>
  <c r="J265" i="7"/>
  <c r="J261" i="7" s="1"/>
  <c r="G220" i="7"/>
  <c r="I81" i="7"/>
  <c r="K191" i="7"/>
  <c r="G290" i="7"/>
  <c r="E290" i="7"/>
  <c r="J290" i="7"/>
  <c r="F182" i="7"/>
  <c r="H220" i="7"/>
  <c r="D264" i="7"/>
  <c r="N264" i="7" s="1"/>
  <c r="J31" i="7"/>
  <c r="G135" i="7"/>
  <c r="J191" i="7"/>
  <c r="J190" i="7" s="1"/>
  <c r="I220" i="7"/>
  <c r="I219" i="7" s="1"/>
  <c r="E270" i="7"/>
  <c r="F269" i="7"/>
  <c r="H186" i="7"/>
  <c r="H360" i="7" s="1"/>
  <c r="H135" i="7"/>
  <c r="H134" i="7" s="1"/>
  <c r="I135" i="7"/>
  <c r="I134" i="7" s="1"/>
  <c r="G186" i="7"/>
  <c r="K135" i="7"/>
  <c r="J186" i="7"/>
  <c r="J184" i="7"/>
  <c r="J358" i="7" s="1"/>
  <c r="I261" i="7"/>
  <c r="H82" i="7"/>
  <c r="I325" i="7"/>
  <c r="I322" i="7" s="1"/>
  <c r="J73" i="7"/>
  <c r="F73" i="7"/>
  <c r="D75" i="7"/>
  <c r="D358" i="7" s="1"/>
  <c r="H75" i="7"/>
  <c r="E77" i="7"/>
  <c r="E360" i="7" s="1"/>
  <c r="K182" i="7"/>
  <c r="H184" i="7"/>
  <c r="I185" i="7"/>
  <c r="I359" i="7" s="1"/>
  <c r="F263" i="7"/>
  <c r="F261" i="7" s="1"/>
  <c r="F220" i="7"/>
  <c r="H261" i="7"/>
  <c r="F325" i="7"/>
  <c r="F322" i="7" s="1"/>
  <c r="J325" i="7"/>
  <c r="J322" i="7" s="1"/>
  <c r="I73" i="7"/>
  <c r="F15" i="3"/>
  <c r="G82" i="7"/>
  <c r="G81" i="7" s="1"/>
  <c r="K82" i="7"/>
  <c r="D185" i="7"/>
  <c r="J185" i="7"/>
  <c r="D325" i="7"/>
  <c r="H325" i="7"/>
  <c r="H359" i="7" s="1"/>
  <c r="N32" i="7" l="1"/>
  <c r="N31" i="7" s="1"/>
  <c r="N325" i="7"/>
  <c r="N322" i="7" s="1"/>
  <c r="N76" i="7"/>
  <c r="N186" i="7"/>
  <c r="N185" i="7"/>
  <c r="D269" i="7"/>
  <c r="N270" i="7"/>
  <c r="D190" i="7"/>
  <c r="N191" i="7"/>
  <c r="N82" i="7"/>
  <c r="N265" i="7"/>
  <c r="N184" i="7"/>
  <c r="D219" i="7"/>
  <c r="N220" i="7"/>
  <c r="N219" i="7" s="1"/>
  <c r="D290" i="7"/>
  <c r="N291" i="7"/>
  <c r="D134" i="7"/>
  <c r="N263" i="7"/>
  <c r="N261" i="7" s="1"/>
  <c r="C14" i="3"/>
  <c r="B14" i="3" s="1"/>
  <c r="N357" i="7"/>
  <c r="E31" i="7"/>
  <c r="N290" i="7"/>
  <c r="D81" i="7"/>
  <c r="N77" i="7"/>
  <c r="J359" i="7"/>
  <c r="G360" i="7"/>
  <c r="F17" i="3" s="1"/>
  <c r="J360" i="7"/>
  <c r="K261" i="7"/>
  <c r="H358" i="7"/>
  <c r="G359" i="7"/>
  <c r="G356" i="7" s="1"/>
  <c r="E358" i="7"/>
  <c r="D15" i="3" s="1"/>
  <c r="E359" i="7"/>
  <c r="I15" i="3"/>
  <c r="D359" i="7"/>
  <c r="F359" i="7"/>
  <c r="F358" i="7"/>
  <c r="E15" i="3" s="1"/>
  <c r="K322" i="7"/>
  <c r="K359" i="7"/>
  <c r="J16" i="3" s="1"/>
  <c r="J13" i="3" s="1"/>
  <c r="O7" i="6" s="1"/>
  <c r="D322" i="7"/>
  <c r="D261" i="7"/>
  <c r="G16" i="3"/>
  <c r="G17" i="3"/>
  <c r="C17" i="3"/>
  <c r="D17" i="3"/>
  <c r="E17" i="3"/>
  <c r="H17" i="3"/>
  <c r="N269" i="7"/>
  <c r="D16" i="7"/>
  <c r="D31" i="7"/>
  <c r="H182" i="7"/>
  <c r="H15" i="3"/>
  <c r="G182" i="7"/>
  <c r="J182" i="7"/>
  <c r="J135" i="7"/>
  <c r="N135" i="7" s="1"/>
  <c r="N134" i="7" s="1"/>
  <c r="D182" i="7"/>
  <c r="H322" i="7"/>
  <c r="C15" i="3"/>
  <c r="N75" i="7"/>
  <c r="D73" i="7"/>
  <c r="I182" i="7"/>
  <c r="H73" i="7"/>
  <c r="E73" i="7"/>
  <c r="N360" i="7" l="1"/>
  <c r="N359" i="7"/>
  <c r="N358" i="7"/>
  <c r="J134" i="7"/>
  <c r="N190" i="7"/>
  <c r="N81" i="7"/>
  <c r="H16" i="3"/>
  <c r="H13" i="3" s="1"/>
  <c r="M7" i="6" s="1"/>
  <c r="E16" i="3"/>
  <c r="C16" i="3"/>
  <c r="F16" i="3"/>
  <c r="F356" i="7"/>
  <c r="I356" i="7"/>
  <c r="E356" i="7"/>
  <c r="D16" i="3"/>
  <c r="H356" i="7"/>
  <c r="G15" i="3"/>
  <c r="B15" i="3" s="1"/>
  <c r="I17" i="3"/>
  <c r="B17" i="3" s="1"/>
  <c r="J356" i="7"/>
  <c r="I16" i="3"/>
  <c r="N182" i="7"/>
  <c r="D356" i="7"/>
  <c r="B16" i="3" l="1"/>
  <c r="D13" i="3"/>
  <c r="I7" i="6" s="1"/>
  <c r="I13" i="3" l="1"/>
  <c r="N7" i="6" s="1"/>
  <c r="F13" i="3"/>
  <c r="K7" i="6" s="1"/>
  <c r="E13" i="3"/>
  <c r="J7" i="6" s="1"/>
  <c r="C13" i="3" l="1"/>
  <c r="H7" i="6" l="1"/>
  <c r="G13" i="3"/>
  <c r="L7" i="6" s="1"/>
  <c r="K17" i="7" l="1"/>
  <c r="N17" i="7" s="1"/>
  <c r="N16" i="7" l="1"/>
  <c r="N73" i="7"/>
  <c r="K356" i="7" l="1"/>
  <c r="N356" i="7" s="1"/>
  <c r="K13" i="3"/>
  <c r="B13" i="3" s="1"/>
  <c r="P7" i="6" l="1"/>
</calcChain>
</file>

<file path=xl/sharedStrings.xml><?xml version="1.0" encoding="utf-8"?>
<sst xmlns="http://schemas.openxmlformats.org/spreadsheetml/2006/main" count="840" uniqueCount="205">
  <si>
    <t>Наименование мероприятия</t>
  </si>
  <si>
    <t>Наименование показателя</t>
  </si>
  <si>
    <t>Значение показателя</t>
  </si>
  <si>
    <t>В том числе по годам реализации</t>
  </si>
  <si>
    <t>2016 год</t>
  </si>
  <si>
    <t>Итого</t>
  </si>
  <si>
    <t>Количество</t>
  </si>
  <si>
    <t>км</t>
  </si>
  <si>
    <t>Сумма затрат, в том числе:</t>
  </si>
  <si>
    <t>Местный бюджет</t>
  </si>
  <si>
    <t>Сумма затрат:</t>
  </si>
  <si>
    <t>тыс.руб.</t>
  </si>
  <si>
    <t>2017 год</t>
  </si>
  <si>
    <t>2018 год</t>
  </si>
  <si>
    <t>2019 год</t>
  </si>
  <si>
    <t>2020 год</t>
  </si>
  <si>
    <t>Задача 1 : Развитие системы теплоснабжения города Оби Новосибирской области</t>
  </si>
  <si>
    <t>Областной бюджет</t>
  </si>
  <si>
    <t>3.1. Проектирование для строительства, реконструкции, модернизации объектов водоотведения</t>
  </si>
  <si>
    <t>3.2. Строительство, реконструкция, модернизация объектов водоотведения</t>
  </si>
  <si>
    <t>2014 год</t>
  </si>
  <si>
    <t>2015 год</t>
  </si>
  <si>
    <t>Стоимость единицы</t>
  </si>
  <si>
    <t>Федеральный бюджет</t>
  </si>
  <si>
    <t>Внебюджетные источники</t>
  </si>
  <si>
    <t>Ответственный исполнитель</t>
  </si>
  <si>
    <t>Ожидаемый результат</t>
  </si>
  <si>
    <t>Цель 2 : Обеспечение надежного, устойчивого водоснабжения потребителей города Оби Новосибирской области</t>
  </si>
  <si>
    <t>Цель 3 : Обеспечение надежного, устойчивого водоотведения потребителей города Оби Новосибирской области</t>
  </si>
  <si>
    <t>Приложение № 3</t>
  </si>
  <si>
    <t>шт.</t>
  </si>
  <si>
    <t>Примечание</t>
  </si>
  <si>
    <t>шт</t>
  </si>
  <si>
    <t>Приложение № 4</t>
  </si>
  <si>
    <t xml:space="preserve">        Сводные финансовые затраты ведомственной целевой программы</t>
  </si>
  <si>
    <t>Таблица 1</t>
  </si>
  <si>
    <t>Источники и объемы расходов по программе</t>
  </si>
  <si>
    <t>Всего</t>
  </si>
  <si>
    <t>Всего финансовых затрат, в том числе из:</t>
  </si>
  <si>
    <t>Федерального бюджета</t>
  </si>
  <si>
    <t>Областного бюджета</t>
  </si>
  <si>
    <t>Местного бюджета</t>
  </si>
  <si>
    <t>Внебюджетных источников</t>
  </si>
  <si>
    <t>Таблица 2</t>
  </si>
  <si>
    <t xml:space="preserve">Источники финансирования </t>
  </si>
  <si>
    <t>ведомственной целевой программы в разрезе реестра расходных обязательств и ведомственной структуры расходов</t>
  </si>
  <si>
    <t>местного бюджета</t>
  </si>
  <si>
    <t>№п.п.</t>
  </si>
  <si>
    <t>Наименование расходного обязательства</t>
  </si>
  <si>
    <t>ГРБС</t>
  </si>
  <si>
    <t>РЗ</t>
  </si>
  <si>
    <t>ПР</t>
  </si>
  <si>
    <t>ЦСР</t>
  </si>
  <si>
    <t>КВР</t>
  </si>
  <si>
    <t>Период реализации программы</t>
  </si>
  <si>
    <t>1.</t>
  </si>
  <si>
    <t>Цель 1 : Обеспечение надежного, устойчивого теплоснабжения потребителей города Оби Новосибирской области</t>
  </si>
  <si>
    <t>Задача 1 : Развитие системы водоснабжения города Оби Новосибирской области</t>
  </si>
  <si>
    <t>Цель 4 : Обеспечение надежного, устойчивого электроснабжения потребителей города Оби Новосибирской области</t>
  </si>
  <si>
    <t>Задача 1 : Развитие системы водоотведения города Оби Новосибирской области</t>
  </si>
  <si>
    <t>Задача 1 : Развитие системы электроснабжения города Оби Новосибирской области</t>
  </si>
  <si>
    <t>1.1. Проектирование для строительства, реконструкции, модернизации объектов теплоснабжения</t>
  </si>
  <si>
    <t>1.1.1.Корректировка проекта "Газопровод высокого давления до котельной г.Оби"</t>
  </si>
  <si>
    <t xml:space="preserve">1.1.2.Корректировка ПСД по реконструкции котельной № 1 с целью замены котла на водогрейный котел= 10 Гкал/ч </t>
  </si>
  <si>
    <t>1.2. Строительство, реконструкция и модернизация   объектов теплоснабжения</t>
  </si>
  <si>
    <t>1.2.1.Строительство газовой котельной в Геодезии</t>
  </si>
  <si>
    <t>1.2.2.СМР тепловых сетей от ул.Чкалова, 38 до Военный городок 125</t>
  </si>
  <si>
    <t>1.2.3.Восстановление эксплуатационных качеств тепловых сетей котельной № 5 от ТК-2 до жилых домов № 103, 105, 110, 111 Военный городок</t>
  </si>
  <si>
    <t>1.2.4.Восстановление эксплуатационных качеств тепловых сетей котельной № 2 от ТК-43 до ТК-50 (в районе жилых домов № 51,52,53,54,55 ул.Геодезическая</t>
  </si>
  <si>
    <t>1.2.5.Восстановление эксплуатационных качеств тепловых сетей котельной № 1 от ТК-6А до жилых домов № 1,3 ул.Строительная и № 3,4, ул.М.Горького</t>
  </si>
  <si>
    <t>Итого затрат на решение задачи 1 цели 1, в том числе:</t>
  </si>
  <si>
    <t>Сумма затрат, в т.ч.:</t>
  </si>
  <si>
    <t>Итого затрат по программе, в том числе:</t>
  </si>
  <si>
    <t>Итого затрат на решение задачи 1 цели 3, в том числе:</t>
  </si>
  <si>
    <t>Итого затрат на решение задачи 1 цели 4, в том числе:</t>
  </si>
  <si>
    <t>Итого затрат на решение задачи 1 цели 2, в том числе:</t>
  </si>
  <si>
    <t>2.1. Проектирование для строительства, реконструкции, модернизации объектов водоснабжения</t>
  </si>
  <si>
    <t>2.1.2. Разработка ПСД на строительство разводящих сетей индивидуальной жилой застройки в районе МЖК – после получения ПСД - 220 домов, Qср=0,0115 – 0,015 м3/час; L=7600,0 мп</t>
  </si>
  <si>
    <t>2.1.3. Разработка ПСД на строительство водопроводных сетей частного сектора:  2-я Северная - L=1420м; 3-я Северная - L=1645м; Заводская  с переулками L=2230м, Пушкина L=565м;  -186 домов; Qср=0,009-0,012 м3/час</t>
  </si>
  <si>
    <t>2.2. Строительство, реконструкция, модернизация объектов водоснабжения</t>
  </si>
  <si>
    <t>3.1.1.Корректировка сметной стоимости СМР КНС по ул.Большая и напорного коллектора бытовой канализации г.Оби</t>
  </si>
  <si>
    <t>3.2.1. Строительство объектов "Канализационная станция" (КНС на ул.Большой) и "Напорный коллектор бытовой канализации в г.Оби НСО"</t>
  </si>
  <si>
    <t>4.1. Проектирование для строительства, реконструкции, модернизации объектов электроснабжения</t>
  </si>
  <si>
    <t>4.1.3.Разработка ПСД на реконструкцию сетей ВЛ-0,4 кВ и ТП-6037 на территории СНТ "Локомотив"</t>
  </si>
  <si>
    <t>4.1.4.Разработка ПСД на вынос ВЛ-10 кВ, ВЛ-0,4 кВ, ТП пер.Армейский, пер.Снежный и др.</t>
  </si>
  <si>
    <t>4.2.  Строительство, реконструкция, модернизация объектов электроснабжения</t>
  </si>
  <si>
    <t>4.2.2.Реконструкция сетей ВЛ-0,4 кВ и ТП-6037 на территории СНТ "Локомотив"</t>
  </si>
  <si>
    <t>4.2.3.СМР на вынос ВЛ-10 кВ, ВЛ-0,4 кВ, ТП пер.Армейский, пер.Снежный и др.</t>
  </si>
  <si>
    <t>4.2.4.СМР системы внешнего электроснабжения КНС-1</t>
  </si>
  <si>
    <t>4.2.7.Замена масляных выключателей на вакуумные и релейной защиты на микропроцессорную в РП-6001- 9 ячеек; РП-6002 - 12 ячеек; РП- 6004 - 10 ячеек РП-6005 – 7 ячеек</t>
  </si>
  <si>
    <t>4.2.8.Реконструкция ВЛ-0,4 кВ с заменой провода на СИП и установка дополнительных КТПН ул.2-я Северная, 3-я Северная</t>
  </si>
  <si>
    <t>4.2.9.Выполнение работ по врезке от ТП-6090 с разных секций шин в КЛ- 0,4 кВ идущие от ТП-3897 до ВРУ домов № 38, 40 ул.Чкалова</t>
  </si>
  <si>
    <t>4.2.10.Замена КЛ-10 кВ от РП-6001 ячейка 10-ТП-6019, ячейка 3, 6 (3 ячейки- ААПЛ 3*120, L= 120 м; 6 ячеек ААШВ 3*120 , L = 45 м)</t>
  </si>
  <si>
    <t>4.2.11.Реконструкция КТПН-6040 в СНТ "Дружба"</t>
  </si>
  <si>
    <t>Управление ЖКХ и Б, МКУ "ОКС", АО "РЭС"</t>
  </si>
  <si>
    <t>4.2.5.СМР  выноса КЛ-10 кВ от ТП-6081 до опоры ВЛ-10кВ с МР №7</t>
  </si>
  <si>
    <t>4.2.6.СМР распределительного пункта «Южный»</t>
  </si>
  <si>
    <t>Повышение надежности и качества предоставляемых услуг; снижение уровня износа объектов коммунальной инфраструктуры; обеспечение инженерной инфраструктурой земельных участков</t>
  </si>
  <si>
    <t>4.2.1.СМР  ТП на 250 кВ и разводящих сетей 0,4 кВ и 10 кВ на Павино</t>
  </si>
  <si>
    <t>4.2.12.СМР выноса КТПМ-6004 с частной территории, СМР КТПН проходного типа в корпусе 630 кВА, реконструкция ВЛ-2, ВЛ-1 оп.4-15 выполнение замены провода на СИП, провести деление линий, КВЛ-10 кВ ТП-6061 до ТП-6905 (ул.Береговая, ул.Крылова)</t>
  </si>
  <si>
    <t>4.1.7.Разработка ПСД на СМР выноса КТПМ-6004 с частной территории, СМР КТПН проходного типа в корпусе 630 кВА, КВЛ-10 кВ от ТП-6061 до ТП-6905</t>
  </si>
  <si>
    <t xml:space="preserve">Мероприятия ведомственной целевой программы </t>
  </si>
  <si>
    <t xml:space="preserve"> 4.1.1.ПИР на строительство ВЛ-0,4 кВ  по ул. 2-я Северная и 3-я Северная г. Обь</t>
  </si>
  <si>
    <t>Управление ЖКХ и Б, МКУ "ОКС",  МУП "Горводоканал"</t>
  </si>
  <si>
    <t>Управление ЖКХ и Б, МКУ "ОКС". МУП "Горводоканал"</t>
  </si>
  <si>
    <t>Управление ЖКХ и Б, МКУ "ОКС". МУП "Говодоканал"</t>
  </si>
  <si>
    <t xml:space="preserve">депутатов города Оби Новосибирской области </t>
  </si>
  <si>
    <t>к Ведомственной целевой программы комплексного развития систем коммунальной инфраструктуры города Оби Новосибирской области на 2014-2018 годы и  период до 2024 года</t>
  </si>
  <si>
    <t>к  Ведомственной целевой программы комплексного развития систем коммунальной инфраструктуры города Оби Новосибирской области на 2014-2018 годы и  период до 2024 года</t>
  </si>
  <si>
    <t>согласно ПСД</t>
  </si>
  <si>
    <t>2.2.1. Реконструкция магистрального водопровода Д=500 мм г.Обь на участках от ул.Березовая до ул.Советская, протяженностью 0,77 км и по ул.Кирзаводская, протяженностью 0,62 км (2014-2015 годы). Строительство участка водопровода ул.Озерная (2018 год)</t>
  </si>
  <si>
    <t>3.1.2. Разработка ПСД на строительство КНС на ул.Путейцев и напорного коллектора</t>
  </si>
  <si>
    <t>Управление ЖКХ и Б, МКУ "ОКС«</t>
  </si>
  <si>
    <t>3.2.2. Строительство КНС на ул.Путейцев и напорного коллектора</t>
  </si>
  <si>
    <t xml:space="preserve">Финансовые затраты </t>
  </si>
  <si>
    <t>4.1.5.Разработка ПСД  на строительство распределительного пункта«Южный»</t>
  </si>
  <si>
    <t>4.1.6.Разработка ПСД на СМР выноса КЛ-10 кВ от ТП-6081 до опоры ВЛ-10 кВ с мачтового разъединителя №7</t>
  </si>
  <si>
    <t>Выполнение мероприятий по программе комплексного развития систем коммунальной инфраструктуры  города Оби Новосибирской области на 2014-2018 годы и период до 2024 года</t>
  </si>
  <si>
    <t>Ед. изм.</t>
  </si>
  <si>
    <t>3.1.6. Корректировка проекта на реконструкцию КНС-1 г.Оби</t>
  </si>
  <si>
    <t>2021 год</t>
  </si>
  <si>
    <t>Управление ЖКХ и Б, МКУ "ОКС«, МУП "Горводоканал«, АО «Аэропорт Толмачево«</t>
  </si>
  <si>
    <t>3.1.7. Разработка ПСД на реконструкцию коллектора от КНС-2 ул.Покрышкина  до самотечного коллектора 1000 мм по ул.Железнодорожная г.Оби</t>
  </si>
  <si>
    <t>3.1.10. Разработка ПСД на реконструкцию КНС-5а и строительство напорного коллектора от ул.Геодезическая до ул.Строительная г.Оби</t>
  </si>
  <si>
    <t>3.1.9. Разработка ПСД на реконструкцию КНС-3, ул.Октябрьская г.Оби</t>
  </si>
  <si>
    <t>1.2.15. Текущий ремонт участков тепловых сетей для подготовки к отопительному сезону по ул.ЖКО Аэропорта г.Оби</t>
  </si>
  <si>
    <t>3.2.13. Реконструкция коллектора от КНС-2 ул.Покрышкина  до самотечного коллектора 1000 мм по ул.Железнодорожная</t>
  </si>
  <si>
    <t>3.2.14. Строительство КНС-6 ул.Муромская г.Оби</t>
  </si>
  <si>
    <t>3.2.15. Реконструкция КНС-3, ул.Октябрьская г.Оби</t>
  </si>
  <si>
    <t>3.2.16. Реконструкция КНС-5а и строительство напорного коллектора от ул.Геодезическая до ул.Строительная г.Оби</t>
  </si>
  <si>
    <t>3.2.17. Строительство КНС и напорного коллектора от ул.Путейцев г.Оби под железной дорогой до  КНС-6 ул.Муромская</t>
  </si>
  <si>
    <t>4.1.2.Разработка ПСД  ТП на 250 кВ и разводящих сетей 0,4 кВ и 10 кВ на Павино</t>
  </si>
  <si>
    <t>1.1.3.Корректировка  ПСД на строительство новой газовой котельной ЖКО Аэропорта, г.Оби</t>
  </si>
  <si>
    <t>2.2.2. Строительство разводящих сетей индтвтдуальной жилой застройки в раоне МЖК-после получения ПСД-220 домов, L=7600,0 мп</t>
  </si>
  <si>
    <t>2.2.3.Строительство водопроводных сетей частного сектора:  2-я Северная - L=1420м; 3-я Северная - L=1645м; Заводская  с переулками L=2230м, Пушкина L=565м;  -186 домов; Qср=0,009-0,012 м3/час</t>
  </si>
  <si>
    <t>1.2.6. Горячее водоснабжение жилых домов ул.Путейцев</t>
  </si>
  <si>
    <t>1.2.7. Выполнение работ по текущему ремонту сетей отопления и водоснабжения на участке от ТК-12 до ТК-15 в районе жилого МКД № 26/1 ул.ЖКО Аэропорта</t>
  </si>
  <si>
    <t>1.2.8. Строительство модульной котельной для теплоснабжения жилых домов ул.Путейцев</t>
  </si>
  <si>
    <t>1.2.9.Строительство тепловых сетей от новой котельной до жилых домов Калинина 83, 87</t>
  </si>
  <si>
    <t>1.2.10. Строительство тепловых сетей от новой котельной до жилых домов ул.Путейцев</t>
  </si>
  <si>
    <t>1.2.11.Строительство модульной котельной для теплоснабжения потребителей ЖКО Аэропорта</t>
  </si>
  <si>
    <t>1.2.12.Строительство тепловых сетей от новой котельной ЖКО Аэропорта до потребителей ЖКО Аэропорта</t>
  </si>
  <si>
    <t>1.2.13. Текущий ремонт участков тепловых сетей для подготовки к отопительному сезону по ул.ЖКО Аэропорта г.Оби, L= 479 м</t>
  </si>
  <si>
    <t>1.2.14. Текущий ремонт участков тепловых сетей  по ул.ЖКО Аэропорта д.4, 5 г.Оби</t>
  </si>
  <si>
    <t>1.2.16. Текущий ремонт строительных конструкций ЦТП-1 в г.Оби</t>
  </si>
  <si>
    <t>1.2.17. Текущий ремонт тепловой сети по ул.Путейцев г.Оби</t>
  </si>
  <si>
    <t>1.2.18. Текущий ремонт теплофикационной камеры П-2, расположенной между школой № 60 и МКД  ЖКО Аэропорта 30 г.Оби</t>
  </si>
  <si>
    <t>3.1.3. Разработка ПСД на реконструкцию КНС-2 с примененнием энергоэффективного оборудования</t>
  </si>
  <si>
    <t>3.1.4.Разработка ПСД на строительство второй нитки напорного канализационного коллектора от КНС-1 г.Обь до ул. Невельского г.Новосибирска L=9,2 км d=500мм</t>
  </si>
  <si>
    <t>3.1.5. Разработка ПСД на реконструкцию КНС-1 г.Оби</t>
  </si>
  <si>
    <t>3.1.8 Разработка ПСД на строительство КНС-6 ул.Муромская г.Оби</t>
  </si>
  <si>
    <t>3.2.3. Реконструкция КНС-2 с примененим энергоэффективного оборудования</t>
  </si>
  <si>
    <t xml:space="preserve"> 3.2.4.Реконструкция КНС-8, КНС-9</t>
  </si>
  <si>
    <t xml:space="preserve"> 3.2.5.Строительство второй нитки напорного канализационного коллектора от КНС-1 г.Обь до ул. Невельского г.Новосибирска L=9,2 км d=500мм</t>
  </si>
  <si>
    <t>3.2.6. Реконструкция КНС-1 г.Обь</t>
  </si>
  <si>
    <t>3.2.7. Реконструкция канализационных сетей, объектов города Оби</t>
  </si>
  <si>
    <t>3.2.8.Защита от «газовой коррозии»  КГН от КНС-1 и участка коллектора d=1000 мм от КГН до сетей МУП г.Новосибирска «Горводоканал», L=0,5 км</t>
  </si>
  <si>
    <t>3.2.9. Завершение строительства КНС-12</t>
  </si>
  <si>
    <t>3.2.10. Строительство объекта напорного коллектора от КНС-8 до КНС-9 2Д 160 мм  протяженностью 1,1 км</t>
  </si>
  <si>
    <t>3.2.11. Строительство объекта напорного коллектора от КНС-10 до КНС-9 2Д 100 мм протяженностью 0,4 км</t>
  </si>
  <si>
    <t>3.2.12. Строительство объектов  коллекторов от КНС-9 до самотечного коллектора Д 1000 мм с переходом под ж/д 2Д 200 мм протяженностью 0,8 км</t>
  </si>
  <si>
    <t>3.2.13. Строительство объекта напорного коллектора от КНС-12 до коллектора Д 1000 мм с переходом под ж/д 2Д 400 мм протяженностью 1,25 км</t>
  </si>
  <si>
    <t>3.1.11. Разработка ПСД на реконструкцию напорного коллектора Д200мм от КНС-5 г.Оби</t>
  </si>
  <si>
    <t xml:space="preserve"> </t>
  </si>
  <si>
    <t>выполнено в рамках непрограммных мероприятий</t>
  </si>
  <si>
    <t>2022 год</t>
  </si>
  <si>
    <t>2023 год</t>
  </si>
  <si>
    <t>2.1.1. Разработка ПСД на реконструкцию магистрального водопровода Д=500 мм г.Обь на участках от ул.Береговая до ул.Советская, протяженностью 0,7 км и по ул.Кирзаводская, протяженностью 0,62 км (2014 год). Разработка ПСД на строительство магистрального водопровода  Д=500 мм г.Обь, протяженностью 6,67 км (2017 год)</t>
  </si>
  <si>
    <t xml:space="preserve">4.2.13. Выполнение ремонта кабельной линии 10 кВ от ТП-3316 яч. 5 до МР-41 Ф 11-414 ПС Строительная </t>
  </si>
  <si>
    <t xml:space="preserve"> 2.2.4. Реконструкция напорно-разводящих сетей города  ул.  Строительная L=1480,0 м, ул.Железнодорожная L=450 м, ул.М.Горького  L=730,0 м</t>
  </si>
  <si>
    <t xml:space="preserve"> 2.2.5.Строительство водопроводных сетей частного сектора ул. Жуковского L=615 м, ул.Красноармейская L=470 м, ул.Базарная, L=140 м, ул.Новая – L=220м, ул.Ломоносова L=660 м</t>
  </si>
  <si>
    <t>2.2.6.Строительство водопроводных сетей  по ул.О.Кошевого от № 12 до пер. Байдукова– L=50м</t>
  </si>
  <si>
    <t>2.2.7.Cтроительство водопроводных сетей по ул.Калинина от дома № 24 до № 67, L=320 м</t>
  </si>
  <si>
    <t>2.2.8. Строительство водопроводных сетей от дома № 24 ЖКО Аэропорта 24 до дома № 27 ЖКО Аэропорта диаметром 100 мм, L=1,6 км</t>
  </si>
  <si>
    <t>2.2.9. Строительство водопроводных сетей ул.Станционная</t>
  </si>
  <si>
    <t>2.2.10. Строительство водопроводных сетей ул.Рабочая</t>
  </si>
  <si>
    <t>2.2.11. Капитальный, текущий ремонты, эксплуатация водопроводных объектов</t>
  </si>
  <si>
    <t>2.2.12. Капитальный ремонт водопроводных сетей  ул.Байдукова г.Оби</t>
  </si>
  <si>
    <t>2.2.13. Реконструкция водопроводных сетей  ул.Береговая г.Оби</t>
  </si>
  <si>
    <t>2.2.14. Строительство  водопроводных сетей  ул.Сигнальная г.Оби</t>
  </si>
  <si>
    <t>2.2.15. Строительство  водопроводных сетей  ул.Путейцев г.Оби</t>
  </si>
  <si>
    <t>2.2.16. Реконструкция водопроводной сети холодного водоснабжения на территории ГАСУСО «Обской психоневрологический интернат" г.Оби</t>
  </si>
  <si>
    <t>2.2.17. Строительство  водопроводных и канализационных сетей  ул.Тенистая г.Оби</t>
  </si>
  <si>
    <t>2.2.18. Строительство противопожарного резервуара по ул. Сигнальная</t>
  </si>
  <si>
    <t>2.1.4. Разработка ПСД  на  строительство водопроводных сетей частного сектора ул. Жуковского L=615 м, ул.Красноармейская L=470 м, ул.Базарная, L=140м, ул.Новая – L=220м, ул.Ломоносова L=660 м</t>
  </si>
  <si>
    <t>2.1.5. Разработка ПСД на строительство водопроводных сетей по ул.О.Кошевого от № 12 до пер. Байдукова -L=50v</t>
  </si>
  <si>
    <t>2.1.6.Разработка ПСД на строительство водопроводных сетей по ул.Калинина от дома № 24 до № 67, L=320 м</t>
  </si>
  <si>
    <t>2.1.7.Разработка ПСД на строительство водопроводных сетей от дома № 24 ЖКО Аэропорта 24 до дома № 27 ЖКО Аэропорта диаметром 100 мм (L= 1,6 км)</t>
  </si>
  <si>
    <t>2.1.8.Разработка ПСД на строительство водопроводных сетей ул.Станционная</t>
  </si>
  <si>
    <t>2.1.9.Разработка ПСД на строительство водопроводных сетей частного сектора в районе МЖК (220 домов)</t>
  </si>
  <si>
    <t>2.1.10.Разработка ПСД на строительство водопроводных сетей частного сектора ул. Рабочая (24 дома)</t>
  </si>
  <si>
    <t>2.1.11. Проведение государственной экспертизы ПСД на строительство водопровода по ул.Калинина от дома № 24 до дома № 67</t>
  </si>
  <si>
    <t>2.1.12. Разработка ПСД на капитальный ремонт водопроводных сетей  ул.Байдукова г.Оби</t>
  </si>
  <si>
    <t>2.1.14. Разработка ПСД на реконструкцию водопроводных сетей  ул.Береговая г.Оби</t>
  </si>
  <si>
    <t>2.1.15. Разработка ПСД на строительство  водопроводных сетей  ул.Сигнальная г.Оби</t>
  </si>
  <si>
    <t>2.1.16.Разработка ПСД на реконструкцию напорно-разводящих сетей города  ул.  Строительная L=1480,0 м, ул.Железнодорожная L=450 м, ул.М.Горького  L=730,0 м</t>
  </si>
  <si>
    <t>2.1.17. Разработка ПСД на реконструкцию водопроводной сети холодного водоснабжения на территории ГАСУСО «Обской психоневрологический интернат" г.Оби</t>
  </si>
  <si>
    <t>2.1.18. Разработка ПСД на строительство  водопроводных и канализационных сетей  ул.Тенистая г.Оби</t>
  </si>
  <si>
    <t>2.1.19. Разработка ПСД на подключение муниципального жилого помещения в центральному водоснабжению по адресу ул. Шевченко, 6 кв. 2</t>
  </si>
  <si>
    <t>2.1.20. Разработка ПСД на подключение муниципального жилого помещения в центральному водоснабжению по адресу ул. Пушкина, 4 кв. 2</t>
  </si>
  <si>
    <t>2.1.21. Разработка ПСД на строительство водопроводных сетей по ул. Сигнальная (устройство противопожарного резервуара)</t>
  </si>
  <si>
    <t xml:space="preserve">Приложение 1  к решению 10- ой сессии Совета </t>
  </si>
  <si>
    <t>пятого созыва от 28.09.2022 года  № 125</t>
  </si>
  <si>
    <t xml:space="preserve">Приложение 2  к решению 10- ой сессии Совета </t>
  </si>
  <si>
    <t>пятого созыва от 28.09.2022 года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</si>
</sst>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_ ;[Red]\-0.0\ 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9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justify"/>
    </xf>
    <xf numFmtId="0" fontId="7" fillId="2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4" fillId="2" borderId="6" xfId="0" applyNumberFormat="1" applyFont="1" applyFill="1" applyBorder="1" applyAlignment="1">
      <alignment vertical="center" wrapText="1"/>
    </xf>
    <xf numFmtId="164" fontId="4" fillId="2" borderId="0" xfId="0" applyNumberFormat="1" applyFont="1" applyFill="1"/>
    <xf numFmtId="164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left" vertical="top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center" vertical="center"/>
    </xf>
    <xf numFmtId="164" fontId="14" fillId="2" borderId="17" xfId="0" applyNumberFormat="1" applyFont="1" applyFill="1" applyBorder="1" applyAlignment="1">
      <alignment vertical="center" wrapText="1"/>
    </xf>
    <xf numFmtId="164" fontId="14" fillId="2" borderId="19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4" fillId="2" borderId="16" xfId="0" applyNumberFormat="1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13" fillId="2" borderId="0" xfId="0" applyFont="1" applyFill="1" applyBorder="1" applyAlignment="1">
      <alignment horizontal="center" vertical="center" wrapText="1"/>
    </xf>
    <xf numFmtId="164" fontId="16" fillId="2" borderId="1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17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0" fontId="14" fillId="2" borderId="0" xfId="0" applyFont="1" applyFill="1" applyAlignment="1">
      <alignment horizontal="center"/>
    </xf>
    <xf numFmtId="164" fontId="3" fillId="2" borderId="15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4" fillId="2" borderId="1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4" fontId="14" fillId="2" borderId="17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left" vertical="top" wrapText="1"/>
    </xf>
    <xf numFmtId="164" fontId="14" fillId="2" borderId="18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64" fontId="14" fillId="2" borderId="16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top" wrapText="1"/>
    </xf>
    <xf numFmtId="164" fontId="3" fillId="2" borderId="21" xfId="0" applyNumberFormat="1" applyFont="1" applyFill="1" applyBorder="1" applyAlignment="1">
      <alignment horizontal="left" vertical="top" wrapText="1"/>
    </xf>
    <xf numFmtId="164" fontId="3" fillId="2" borderId="23" xfId="0" applyNumberFormat="1" applyFont="1" applyFill="1" applyBorder="1" applyAlignment="1">
      <alignment horizontal="left" vertical="top" wrapText="1"/>
    </xf>
    <xf numFmtId="164" fontId="3" fillId="2" borderId="21" xfId="0" applyNumberFormat="1" applyFont="1" applyFill="1" applyBorder="1" applyAlignment="1">
      <alignment horizontal="left" vertical="center" wrapText="1"/>
    </xf>
    <xf numFmtId="164" fontId="3" fillId="2" borderId="23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13" xfId="0" applyNumberFormat="1" applyFont="1" applyFill="1" applyBorder="1" applyAlignment="1">
      <alignment horizontal="left" vertical="top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2" fillId="2" borderId="21" xfId="0" applyNumberFormat="1" applyFont="1" applyFill="1" applyBorder="1" applyAlignment="1">
      <alignment horizontal="left" vertical="center" wrapText="1"/>
    </xf>
    <xf numFmtId="164" fontId="2" fillId="2" borderId="22" xfId="0" applyNumberFormat="1" applyFont="1" applyFill="1" applyBorder="1" applyAlignment="1">
      <alignment horizontal="left" vertical="center" wrapText="1"/>
    </xf>
    <xf numFmtId="164" fontId="2" fillId="2" borderId="23" xfId="0" applyNumberFormat="1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166" fontId="3" fillId="2" borderId="5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6"/>
  <sheetViews>
    <sheetView topLeftCell="A275" workbookViewId="0">
      <selection activeCell="I359" sqref="I359"/>
    </sheetView>
  </sheetViews>
  <sheetFormatPr defaultRowHeight="15" x14ac:dyDescent="0.25"/>
  <cols>
    <col min="1" max="1" width="16.28515625" style="74" customWidth="1"/>
    <col min="2" max="2" width="10.85546875" style="75" customWidth="1"/>
    <col min="3" max="3" width="5.5703125" style="76" customWidth="1"/>
    <col min="4" max="4" width="9" style="75" customWidth="1"/>
    <col min="5" max="5" width="7.85546875" style="75" customWidth="1"/>
    <col min="6" max="6" width="7.42578125" style="75" customWidth="1"/>
    <col min="7" max="7" width="6.42578125" style="75" customWidth="1"/>
    <col min="8" max="8" width="7.7109375" style="75" customWidth="1"/>
    <col min="9" max="9" width="7.85546875" style="75" customWidth="1"/>
    <col min="10" max="10" width="9.140625" style="75" customWidth="1"/>
    <col min="11" max="11" width="8.28515625" style="75" customWidth="1"/>
    <col min="12" max="12" width="9" style="75" customWidth="1"/>
    <col min="13" max="13" width="8.140625" style="75" customWidth="1"/>
    <col min="14" max="14" width="10.85546875" style="75" customWidth="1"/>
    <col min="15" max="15" width="9.5703125" style="75" customWidth="1"/>
    <col min="16" max="16" width="9.85546875" style="75" customWidth="1"/>
    <col min="17" max="17" width="10.7109375" style="20" customWidth="1"/>
    <col min="18" max="16384" width="9.140625" style="21"/>
  </cols>
  <sheetData>
    <row r="1" spans="1:17" x14ac:dyDescent="0.25">
      <c r="A1" s="16"/>
      <c r="B1" s="17"/>
      <c r="C1" s="18"/>
      <c r="D1" s="17"/>
      <c r="E1" s="17"/>
      <c r="F1" s="17"/>
      <c r="G1" s="17"/>
      <c r="H1" s="17"/>
      <c r="I1" s="17"/>
      <c r="J1" s="19" t="s">
        <v>201</v>
      </c>
      <c r="K1" s="19"/>
      <c r="L1" s="19"/>
      <c r="M1" s="19"/>
      <c r="N1" s="19"/>
      <c r="O1" s="19"/>
      <c r="P1" s="19"/>
    </row>
    <row r="2" spans="1:17" x14ac:dyDescent="0.25">
      <c r="A2" s="16"/>
      <c r="B2" s="17"/>
      <c r="C2" s="18"/>
      <c r="D2" s="17"/>
      <c r="E2" s="17"/>
      <c r="F2" s="17"/>
      <c r="G2" s="17"/>
      <c r="H2" s="17"/>
      <c r="I2" s="17"/>
      <c r="J2" s="19" t="s">
        <v>106</v>
      </c>
      <c r="K2" s="19"/>
      <c r="L2" s="19"/>
      <c r="M2" s="19"/>
      <c r="N2" s="19"/>
      <c r="O2" s="19"/>
      <c r="P2" s="19"/>
    </row>
    <row r="3" spans="1:17" x14ac:dyDescent="0.25">
      <c r="A3" s="16"/>
      <c r="B3" s="17"/>
      <c r="C3" s="18"/>
      <c r="D3" s="17"/>
      <c r="E3" s="17"/>
      <c r="F3" s="17"/>
      <c r="G3" s="17"/>
      <c r="H3" s="17"/>
      <c r="I3" s="17"/>
      <c r="J3" s="19" t="s">
        <v>202</v>
      </c>
      <c r="K3" s="19"/>
      <c r="L3" s="19"/>
      <c r="M3" s="19"/>
      <c r="N3" s="19"/>
      <c r="O3" s="19"/>
      <c r="P3" s="19"/>
    </row>
    <row r="4" spans="1:17" ht="6" customHeight="1" x14ac:dyDescent="0.25">
      <c r="A4" s="16"/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5.75" customHeight="1" x14ac:dyDescent="0.25">
      <c r="A5" s="16"/>
      <c r="B5" s="17"/>
      <c r="C5" s="18"/>
      <c r="D5" s="17"/>
      <c r="E5" s="17"/>
      <c r="F5" s="17"/>
      <c r="G5" s="17"/>
      <c r="H5" s="17"/>
      <c r="I5" s="17"/>
      <c r="J5" s="17" t="s">
        <v>29</v>
      </c>
      <c r="K5" s="17"/>
      <c r="L5" s="17"/>
      <c r="M5" s="17"/>
      <c r="N5" s="17"/>
      <c r="O5" s="17"/>
      <c r="P5" s="17"/>
    </row>
    <row r="6" spans="1:17" ht="26.25" customHeight="1" x14ac:dyDescent="0.25">
      <c r="A6" s="16"/>
      <c r="B6" s="17"/>
      <c r="C6" s="18"/>
      <c r="D6" s="17"/>
      <c r="E6" s="17"/>
      <c r="F6" s="17"/>
      <c r="G6" s="17"/>
      <c r="H6" s="133" t="s">
        <v>108</v>
      </c>
      <c r="I6" s="133"/>
      <c r="J6" s="133"/>
      <c r="K6" s="133"/>
      <c r="L6" s="133"/>
      <c r="M6" s="133"/>
      <c r="N6" s="133"/>
      <c r="O6" s="133"/>
      <c r="P6" s="133"/>
      <c r="Q6" s="22"/>
    </row>
    <row r="7" spans="1:17" ht="15.75" customHeight="1" x14ac:dyDescent="0.25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7" ht="18.75" x14ac:dyDescent="0.3">
      <c r="A8" s="134" t="s">
        <v>101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23"/>
    </row>
    <row r="9" spans="1:17" ht="5.25" customHeight="1" thickBot="1" x14ac:dyDescent="0.3">
      <c r="A9" s="16"/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7" ht="15.75" customHeight="1" x14ac:dyDescent="0.25">
      <c r="A10" s="135" t="s">
        <v>0</v>
      </c>
      <c r="B10" s="136" t="s">
        <v>1</v>
      </c>
      <c r="C10" s="138" t="s">
        <v>118</v>
      </c>
      <c r="D10" s="140" t="s">
        <v>2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17" ht="15" customHeight="1" x14ac:dyDescent="0.25">
      <c r="A11" s="106"/>
      <c r="B11" s="137"/>
      <c r="C11" s="139"/>
      <c r="D11" s="143" t="s">
        <v>3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</row>
    <row r="12" spans="1:17" ht="74.25" customHeight="1" x14ac:dyDescent="0.25">
      <c r="A12" s="106"/>
      <c r="B12" s="137"/>
      <c r="C12" s="139"/>
      <c r="D12" s="86">
        <v>2014</v>
      </c>
      <c r="E12" s="86">
        <v>2015</v>
      </c>
      <c r="F12" s="86">
        <v>2016</v>
      </c>
      <c r="G12" s="86">
        <v>2017</v>
      </c>
      <c r="H12" s="86">
        <v>2018</v>
      </c>
      <c r="I12" s="86">
        <v>2019</v>
      </c>
      <c r="J12" s="86">
        <v>2020</v>
      </c>
      <c r="K12" s="86">
        <v>2021</v>
      </c>
      <c r="L12" s="86">
        <v>2022</v>
      </c>
      <c r="M12" s="86">
        <v>2023</v>
      </c>
      <c r="N12" s="86" t="s">
        <v>5</v>
      </c>
      <c r="O12" s="24" t="s">
        <v>25</v>
      </c>
      <c r="P12" s="25" t="s">
        <v>26</v>
      </c>
      <c r="Q12" s="26"/>
    </row>
    <row r="13" spans="1:17" ht="20.25" customHeight="1" x14ac:dyDescent="0.25">
      <c r="A13" s="127" t="s">
        <v>56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46"/>
      <c r="Q13" s="27"/>
    </row>
    <row r="14" spans="1:17" ht="17.25" customHeight="1" x14ac:dyDescent="0.25">
      <c r="A14" s="127" t="s">
        <v>16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46"/>
      <c r="Q14" s="27"/>
    </row>
    <row r="15" spans="1:17" ht="24.75" customHeight="1" x14ac:dyDescent="0.25">
      <c r="A15" s="105" t="s">
        <v>61</v>
      </c>
      <c r="B15" s="86" t="s">
        <v>6</v>
      </c>
      <c r="C15" s="87" t="s">
        <v>32</v>
      </c>
      <c r="D15" s="28">
        <f>D22+D24+D26+D28</f>
        <v>2</v>
      </c>
      <c r="E15" s="28">
        <f t="shared" ref="E15:L15" si="0">E22+E24+E26+E28</f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8">
        <v>0</v>
      </c>
      <c r="L15" s="28">
        <f t="shared" si="0"/>
        <v>0</v>
      </c>
      <c r="M15" s="28">
        <f>M28</f>
        <v>0</v>
      </c>
      <c r="N15" s="29">
        <f>D15+E15+F15+G15+H15+I15+J15+K15+L15+M15</f>
        <v>2</v>
      </c>
      <c r="O15" s="101" t="s">
        <v>112</v>
      </c>
      <c r="P15" s="125" t="s">
        <v>97</v>
      </c>
      <c r="Q15" s="30"/>
    </row>
    <row r="16" spans="1:17" ht="27" customHeight="1" x14ac:dyDescent="0.25">
      <c r="A16" s="105"/>
      <c r="B16" s="86" t="s">
        <v>22</v>
      </c>
      <c r="C16" s="87" t="s">
        <v>11</v>
      </c>
      <c r="D16" s="29">
        <f>D17/D15</f>
        <v>399.5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89">
        <f>N17/N15</f>
        <v>399.5</v>
      </c>
      <c r="O16" s="102"/>
      <c r="P16" s="126"/>
      <c r="Q16" s="30"/>
    </row>
    <row r="17" spans="1:18" ht="27.75" customHeight="1" x14ac:dyDescent="0.25">
      <c r="A17" s="105"/>
      <c r="B17" s="86" t="s">
        <v>71</v>
      </c>
      <c r="C17" s="87" t="s">
        <v>11</v>
      </c>
      <c r="D17" s="29">
        <f>D18+D19+D20+D21</f>
        <v>799</v>
      </c>
      <c r="E17" s="29">
        <f t="shared" ref="E17:L17" si="1">E18+E19+E20+E21</f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>M18+M19+M20+M21</f>
        <v>0</v>
      </c>
      <c r="N17" s="29">
        <f>D17+E17+F17+G17+H17+I17+J17+K17+L17+M17</f>
        <v>799</v>
      </c>
      <c r="O17" s="102"/>
      <c r="P17" s="126"/>
      <c r="Q17" s="30"/>
    </row>
    <row r="18" spans="1:18" ht="25.5" customHeight="1" x14ac:dyDescent="0.25">
      <c r="A18" s="105"/>
      <c r="B18" s="86" t="s">
        <v>23</v>
      </c>
      <c r="C18" s="87" t="s">
        <v>11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f>D18+E18+F18+G18+H18+I18+J18+K18+L18+M18</f>
        <v>0</v>
      </c>
      <c r="O18" s="102"/>
      <c r="P18" s="126"/>
      <c r="Q18" s="30"/>
    </row>
    <row r="19" spans="1:18" ht="27.75" customHeight="1" x14ac:dyDescent="0.25">
      <c r="A19" s="105"/>
      <c r="B19" s="86" t="s">
        <v>17</v>
      </c>
      <c r="C19" s="87" t="s">
        <v>11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f>(K27+K29)*95%</f>
        <v>0</v>
      </c>
      <c r="L19" s="29">
        <v>0</v>
      </c>
      <c r="M19" s="29">
        <v>0</v>
      </c>
      <c r="N19" s="29">
        <f>D19+E19+F19+G19+H19+I19+J19+K19+L19+M19</f>
        <v>0</v>
      </c>
      <c r="O19" s="102"/>
      <c r="P19" s="126"/>
      <c r="Q19" s="30"/>
    </row>
    <row r="20" spans="1:18" ht="26.25" customHeight="1" x14ac:dyDescent="0.25">
      <c r="A20" s="105"/>
      <c r="B20" s="86" t="s">
        <v>9</v>
      </c>
      <c r="C20" s="87" t="s">
        <v>11</v>
      </c>
      <c r="D20" s="29">
        <f>D23+D25</f>
        <v>799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>(K27+K29)*5%</f>
        <v>0</v>
      </c>
      <c r="L20" s="29">
        <f>L27+L29</f>
        <v>0</v>
      </c>
      <c r="M20" s="29">
        <f>M29</f>
        <v>0</v>
      </c>
      <c r="N20" s="29">
        <f>D20+E20+F20+G20+H20+I20+J20+K20+L20+M20</f>
        <v>799</v>
      </c>
      <c r="O20" s="102"/>
      <c r="P20" s="126"/>
      <c r="Q20" s="30"/>
    </row>
    <row r="21" spans="1:18" ht="32.25" customHeight="1" x14ac:dyDescent="0.25">
      <c r="A21" s="105"/>
      <c r="B21" s="86" t="s">
        <v>24</v>
      </c>
      <c r="C21" s="87" t="s">
        <v>11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f>D21+E21+F21+G21+H21+I21+J21+K21+L21+M21</f>
        <v>0</v>
      </c>
      <c r="O21" s="102"/>
      <c r="P21" s="126"/>
      <c r="Q21" s="30"/>
    </row>
    <row r="22" spans="1:18" ht="24.75" customHeight="1" x14ac:dyDescent="0.25">
      <c r="A22" s="106" t="s">
        <v>62</v>
      </c>
      <c r="B22" s="86" t="s">
        <v>6</v>
      </c>
      <c r="C22" s="87" t="s">
        <v>32</v>
      </c>
      <c r="D22" s="28">
        <v>1</v>
      </c>
      <c r="E22" s="29"/>
      <c r="F22" s="31"/>
      <c r="G22" s="31"/>
      <c r="H22" s="31"/>
      <c r="I22" s="31"/>
      <c r="J22" s="31"/>
      <c r="K22" s="29"/>
      <c r="L22" s="32"/>
      <c r="M22" s="32"/>
      <c r="N22" s="28">
        <f t="shared" ref="N22:N27" si="2">D22+E22+F22+G22+H22+I22+J22+K22+L22</f>
        <v>1</v>
      </c>
      <c r="O22" s="102"/>
      <c r="P22" s="126"/>
      <c r="Q22" s="30"/>
    </row>
    <row r="23" spans="1:18" ht="44.25" customHeight="1" x14ac:dyDescent="0.25">
      <c r="A23" s="106"/>
      <c r="B23" s="86" t="s">
        <v>10</v>
      </c>
      <c r="C23" s="87" t="s">
        <v>11</v>
      </c>
      <c r="D23" s="29">
        <v>99</v>
      </c>
      <c r="E23" s="29"/>
      <c r="F23" s="33"/>
      <c r="G23" s="33"/>
      <c r="H23" s="33"/>
      <c r="I23" s="33"/>
      <c r="J23" s="33"/>
      <c r="K23" s="29"/>
      <c r="L23" s="29"/>
      <c r="M23" s="29"/>
      <c r="N23" s="29">
        <f t="shared" si="2"/>
        <v>99</v>
      </c>
      <c r="O23" s="102"/>
      <c r="P23" s="126"/>
      <c r="Q23" s="30"/>
    </row>
    <row r="24" spans="1:18" ht="20.25" customHeight="1" x14ac:dyDescent="0.25">
      <c r="A24" s="106" t="s">
        <v>63</v>
      </c>
      <c r="B24" s="86" t="s">
        <v>6</v>
      </c>
      <c r="C24" s="87" t="s">
        <v>32</v>
      </c>
      <c r="D24" s="28">
        <v>1</v>
      </c>
      <c r="E24" s="29"/>
      <c r="F24" s="33"/>
      <c r="G24" s="33"/>
      <c r="H24" s="33"/>
      <c r="I24" s="33"/>
      <c r="J24" s="33"/>
      <c r="K24" s="29"/>
      <c r="L24" s="29"/>
      <c r="M24" s="29"/>
      <c r="N24" s="28">
        <f t="shared" si="2"/>
        <v>1</v>
      </c>
      <c r="O24" s="102"/>
      <c r="P24" s="126"/>
      <c r="Q24" s="30"/>
    </row>
    <row r="25" spans="1:18" ht="72.75" customHeight="1" x14ac:dyDescent="0.25">
      <c r="A25" s="106"/>
      <c r="B25" s="86" t="s">
        <v>10</v>
      </c>
      <c r="C25" s="87" t="s">
        <v>11</v>
      </c>
      <c r="D25" s="29">
        <v>700</v>
      </c>
      <c r="E25" s="29"/>
      <c r="F25" s="33"/>
      <c r="G25" s="33"/>
      <c r="H25" s="33"/>
      <c r="I25" s="33"/>
      <c r="J25" s="33"/>
      <c r="K25" s="29"/>
      <c r="L25" s="29"/>
      <c r="M25" s="29"/>
      <c r="N25" s="29">
        <f t="shared" si="2"/>
        <v>700</v>
      </c>
      <c r="O25" s="102"/>
      <c r="P25" s="126"/>
      <c r="Q25" s="30"/>
    </row>
    <row r="26" spans="1:18" ht="27" customHeight="1" x14ac:dyDescent="0.25">
      <c r="A26" s="106" t="s">
        <v>132</v>
      </c>
      <c r="B26" s="86" t="s">
        <v>6</v>
      </c>
      <c r="C26" s="87" t="s">
        <v>32</v>
      </c>
      <c r="D26" s="28"/>
      <c r="E26" s="29"/>
      <c r="F26" s="33"/>
      <c r="G26" s="33"/>
      <c r="H26" s="33"/>
      <c r="I26" s="33"/>
      <c r="J26" s="33"/>
      <c r="K26" s="108" t="s">
        <v>164</v>
      </c>
      <c r="L26" s="29"/>
      <c r="M26" s="29"/>
      <c r="N26" s="28">
        <v>0</v>
      </c>
      <c r="O26" s="83"/>
      <c r="P26" s="82"/>
      <c r="Q26" s="30"/>
    </row>
    <row r="27" spans="1:18" ht="51.75" customHeight="1" x14ac:dyDescent="0.25">
      <c r="A27" s="106"/>
      <c r="B27" s="86" t="s">
        <v>10</v>
      </c>
      <c r="C27" s="87" t="s">
        <v>11</v>
      </c>
      <c r="D27" s="29"/>
      <c r="E27" s="29"/>
      <c r="F27" s="33"/>
      <c r="G27" s="33"/>
      <c r="H27" s="33"/>
      <c r="I27" s="33"/>
      <c r="J27" s="33"/>
      <c r="K27" s="109"/>
      <c r="L27" s="29"/>
      <c r="M27" s="29"/>
      <c r="N27" s="29">
        <f t="shared" si="2"/>
        <v>0</v>
      </c>
      <c r="O27" s="83"/>
      <c r="P27" s="82"/>
      <c r="Q27" s="30"/>
    </row>
    <row r="28" spans="1:18" ht="26.25" hidden="1" customHeight="1" x14ac:dyDescent="0.25">
      <c r="A28" s="106"/>
      <c r="B28" s="86"/>
      <c r="C28" s="87"/>
      <c r="D28" s="28"/>
      <c r="E28" s="29"/>
      <c r="F28" s="33"/>
      <c r="G28" s="33"/>
      <c r="H28" s="33"/>
      <c r="I28" s="33"/>
      <c r="J28" s="33"/>
      <c r="K28" s="29"/>
      <c r="L28" s="29"/>
      <c r="M28" s="29"/>
      <c r="N28" s="28"/>
      <c r="O28" s="83"/>
      <c r="P28" s="82"/>
      <c r="Q28" s="30"/>
    </row>
    <row r="29" spans="1:18" ht="29.25" hidden="1" customHeight="1" x14ac:dyDescent="0.25">
      <c r="A29" s="106"/>
      <c r="B29" s="86"/>
      <c r="C29" s="87"/>
      <c r="D29" s="29"/>
      <c r="E29" s="29"/>
      <c r="F29" s="33"/>
      <c r="G29" s="33"/>
      <c r="H29" s="33"/>
      <c r="I29" s="33"/>
      <c r="J29" s="33"/>
      <c r="K29" s="29"/>
      <c r="L29" s="29"/>
      <c r="M29" s="29"/>
      <c r="N29" s="29"/>
      <c r="O29" s="83"/>
      <c r="P29" s="82"/>
      <c r="Q29" s="30"/>
    </row>
    <row r="30" spans="1:18" ht="25.5" customHeight="1" x14ac:dyDescent="0.25">
      <c r="A30" s="105" t="s">
        <v>64</v>
      </c>
      <c r="B30" s="86" t="s">
        <v>6</v>
      </c>
      <c r="C30" s="87" t="s">
        <v>7</v>
      </c>
      <c r="D30" s="29">
        <f t="shared" ref="D30:J30" si="3">D37+D39+D41+D43+D45+D49+D53+D57+D59+D61+D63+D67+D69+D71</f>
        <v>3.2</v>
      </c>
      <c r="E30" s="29">
        <f t="shared" si="3"/>
        <v>1.3</v>
      </c>
      <c r="F30" s="29">
        <f t="shared" si="3"/>
        <v>0</v>
      </c>
      <c r="G30" s="29">
        <f t="shared" si="3"/>
        <v>0</v>
      </c>
      <c r="H30" s="29">
        <f t="shared" si="3"/>
        <v>0.2</v>
      </c>
      <c r="I30" s="29">
        <f t="shared" si="3"/>
        <v>0.51</v>
      </c>
      <c r="J30" s="29">
        <f t="shared" si="3"/>
        <v>3.3</v>
      </c>
      <c r="K30" s="29">
        <f>K37+K39+K41+K43+K45+K47+K49+K53+K57+K59+K61+K63+K67+K69+K71+K65</f>
        <v>0.1</v>
      </c>
      <c r="L30" s="29">
        <f>L51+L55</f>
        <v>0</v>
      </c>
      <c r="M30" s="29">
        <f>M51+M55</f>
        <v>0</v>
      </c>
      <c r="N30" s="29">
        <f>D30+E30+F30+G30+H30+I30+J30+K30+L30+M30-0.1</f>
        <v>8.51</v>
      </c>
      <c r="O30" s="34"/>
      <c r="P30" s="35"/>
      <c r="Q30" s="30"/>
    </row>
    <row r="31" spans="1:18" ht="30.75" customHeight="1" x14ac:dyDescent="0.25">
      <c r="A31" s="105"/>
      <c r="B31" s="86" t="s">
        <v>22</v>
      </c>
      <c r="C31" s="87" t="s">
        <v>11</v>
      </c>
      <c r="D31" s="29">
        <f>D32/D30</f>
        <v>36194.375</v>
      </c>
      <c r="E31" s="29">
        <f t="shared" ref="E31:J31" si="4">E32/E30</f>
        <v>31145.384615384613</v>
      </c>
      <c r="F31" s="29">
        <v>0</v>
      </c>
      <c r="G31" s="29">
        <v>0</v>
      </c>
      <c r="H31" s="29">
        <f t="shared" si="4"/>
        <v>23113</v>
      </c>
      <c r="I31" s="29">
        <f>I32/I30+197.2</f>
        <v>10058.572549019609</v>
      </c>
      <c r="J31" s="29">
        <f t="shared" si="4"/>
        <v>2048.393939393939</v>
      </c>
      <c r="K31" s="29">
        <f>K32/K30</f>
        <v>3735</v>
      </c>
      <c r="L31" s="29">
        <v>0</v>
      </c>
      <c r="M31" s="29">
        <v>0</v>
      </c>
      <c r="N31" s="89">
        <f>N32/N30+23.4+0.5</f>
        <v>20364.217273795537</v>
      </c>
      <c r="O31" s="34"/>
      <c r="P31" s="35"/>
      <c r="Q31" s="30"/>
    </row>
    <row r="32" spans="1:18" ht="30.75" customHeight="1" x14ac:dyDescent="0.25">
      <c r="A32" s="105"/>
      <c r="B32" s="86" t="s">
        <v>71</v>
      </c>
      <c r="C32" s="87" t="s">
        <v>11</v>
      </c>
      <c r="D32" s="29">
        <f>D33+D34+D35+D36</f>
        <v>115822</v>
      </c>
      <c r="E32" s="29">
        <f t="shared" ref="E32:L32" si="5">E33+E34+E35+E36</f>
        <v>40489</v>
      </c>
      <c r="F32" s="29">
        <f t="shared" si="5"/>
        <v>0</v>
      </c>
      <c r="G32" s="29">
        <f t="shared" si="5"/>
        <v>0</v>
      </c>
      <c r="H32" s="29">
        <f t="shared" si="5"/>
        <v>4622.6000000000004</v>
      </c>
      <c r="I32" s="29">
        <f t="shared" si="5"/>
        <v>5029.3</v>
      </c>
      <c r="J32" s="29">
        <f t="shared" si="5"/>
        <v>6759.6999999999989</v>
      </c>
      <c r="K32" s="29">
        <f t="shared" si="5"/>
        <v>373.5</v>
      </c>
      <c r="L32" s="29">
        <f t="shared" si="5"/>
        <v>0</v>
      </c>
      <c r="M32" s="29">
        <f t="shared" ref="M32" si="6">M33+M34+M35+M36</f>
        <v>0</v>
      </c>
      <c r="N32" s="29">
        <f t="shared" ref="N32:N36" si="7">D32+E32+F32+G32+H32+I32+J32+K32+L32+M32</f>
        <v>173096.1</v>
      </c>
      <c r="O32" s="34"/>
      <c r="P32" s="35"/>
      <c r="Q32" s="30"/>
      <c r="R32" s="36"/>
    </row>
    <row r="33" spans="1:17" ht="25.5" customHeight="1" x14ac:dyDescent="0.25">
      <c r="A33" s="105"/>
      <c r="B33" s="86" t="s">
        <v>23</v>
      </c>
      <c r="C33" s="87" t="s">
        <v>11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f t="shared" si="7"/>
        <v>0</v>
      </c>
      <c r="O33" s="34"/>
      <c r="P33" s="35"/>
      <c r="Q33" s="30"/>
    </row>
    <row r="34" spans="1:17" ht="30.75" customHeight="1" x14ac:dyDescent="0.25">
      <c r="A34" s="105"/>
      <c r="B34" s="86" t="s">
        <v>17</v>
      </c>
      <c r="C34" s="87" t="s">
        <v>11</v>
      </c>
      <c r="D34" s="29">
        <f>D38-21634.5</f>
        <v>85537.5</v>
      </c>
      <c r="E34" s="29">
        <f>E38-E35</f>
        <v>32710.3</v>
      </c>
      <c r="F34" s="29">
        <v>0</v>
      </c>
      <c r="G34" s="29">
        <v>0</v>
      </c>
      <c r="H34" s="29">
        <v>0</v>
      </c>
      <c r="I34" s="29">
        <v>0</v>
      </c>
      <c r="J34" s="29">
        <f>J54</f>
        <v>4422.3999999999996</v>
      </c>
      <c r="K34" s="29">
        <v>0</v>
      </c>
      <c r="L34" s="29">
        <v>0</v>
      </c>
      <c r="M34" s="29">
        <v>0</v>
      </c>
      <c r="N34" s="29">
        <f t="shared" si="7"/>
        <v>122670.2</v>
      </c>
      <c r="O34" s="34"/>
      <c r="P34" s="35"/>
      <c r="Q34" s="30"/>
    </row>
    <row r="35" spans="1:17" ht="28.5" customHeight="1" x14ac:dyDescent="0.25">
      <c r="A35" s="105"/>
      <c r="B35" s="86" t="s">
        <v>9</v>
      </c>
      <c r="C35" s="87" t="s">
        <v>11</v>
      </c>
      <c r="D35" s="29">
        <f>D42+D44+D46+21634.5</f>
        <v>30284.5</v>
      </c>
      <c r="E35" s="29">
        <v>1307.7</v>
      </c>
      <c r="F35" s="29">
        <v>0</v>
      </c>
      <c r="G35" s="29">
        <f>G50</f>
        <v>0</v>
      </c>
      <c r="H35" s="29">
        <f>H50</f>
        <v>4622.6000000000004</v>
      </c>
      <c r="I35" s="29">
        <f>I62+I64+I68</f>
        <v>5029.3</v>
      </c>
      <c r="J35" s="29">
        <f>J68+J70+J72</f>
        <v>2337.2999999999997</v>
      </c>
      <c r="K35" s="29">
        <f>373.5</f>
        <v>373.5</v>
      </c>
      <c r="L35" s="29">
        <v>0</v>
      </c>
      <c r="M35" s="29">
        <v>0</v>
      </c>
      <c r="N35" s="29">
        <f t="shared" si="7"/>
        <v>43954.900000000009</v>
      </c>
      <c r="O35" s="34"/>
      <c r="P35" s="35"/>
      <c r="Q35" s="30"/>
    </row>
    <row r="36" spans="1:17" ht="28.5" customHeight="1" x14ac:dyDescent="0.25">
      <c r="A36" s="105"/>
      <c r="B36" s="86" t="s">
        <v>24</v>
      </c>
      <c r="C36" s="87" t="s">
        <v>11</v>
      </c>
      <c r="D36" s="29">
        <v>0</v>
      </c>
      <c r="E36" s="29">
        <f>E40</f>
        <v>6471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f t="shared" si="7"/>
        <v>6471</v>
      </c>
      <c r="O36" s="34"/>
      <c r="P36" s="35"/>
      <c r="Q36" s="30"/>
    </row>
    <row r="37" spans="1:17" ht="25.5" customHeight="1" x14ac:dyDescent="0.25">
      <c r="A37" s="117" t="s">
        <v>65</v>
      </c>
      <c r="B37" s="86" t="s">
        <v>6</v>
      </c>
      <c r="C37" s="87" t="s">
        <v>32</v>
      </c>
      <c r="D37" s="28">
        <v>0.7</v>
      </c>
      <c r="E37" s="28">
        <v>0.3</v>
      </c>
      <c r="F37" s="31"/>
      <c r="G37" s="31"/>
      <c r="H37" s="31"/>
      <c r="I37" s="31"/>
      <c r="J37" s="31"/>
      <c r="K37" s="29"/>
      <c r="L37" s="32"/>
      <c r="M37" s="32"/>
      <c r="N37" s="28">
        <f t="shared" ref="N37:N50" si="8">D37+E37+F37+G37+H37+I37+J37+K37+L37</f>
        <v>1</v>
      </c>
      <c r="O37" s="101" t="s">
        <v>112</v>
      </c>
      <c r="P37" s="125" t="s">
        <v>97</v>
      </c>
      <c r="Q37" s="30"/>
    </row>
    <row r="38" spans="1:17" ht="30" customHeight="1" x14ac:dyDescent="0.25">
      <c r="A38" s="117"/>
      <c r="B38" s="86" t="s">
        <v>10</v>
      </c>
      <c r="C38" s="87" t="s">
        <v>11</v>
      </c>
      <c r="D38" s="29">
        <v>107172</v>
      </c>
      <c r="E38" s="29">
        <v>34018</v>
      </c>
      <c r="F38" s="33"/>
      <c r="G38" s="33"/>
      <c r="H38" s="33"/>
      <c r="I38" s="33"/>
      <c r="J38" s="33"/>
      <c r="K38" s="29"/>
      <c r="L38" s="29"/>
      <c r="M38" s="29"/>
      <c r="N38" s="29">
        <f t="shared" si="8"/>
        <v>141190</v>
      </c>
      <c r="O38" s="102"/>
      <c r="P38" s="126"/>
      <c r="Q38" s="30"/>
    </row>
    <row r="39" spans="1:17" ht="27.75" customHeight="1" x14ac:dyDescent="0.25">
      <c r="A39" s="106" t="s">
        <v>66</v>
      </c>
      <c r="B39" s="86" t="s">
        <v>6</v>
      </c>
      <c r="C39" s="87" t="s">
        <v>7</v>
      </c>
      <c r="D39" s="29"/>
      <c r="E39" s="29">
        <v>1</v>
      </c>
      <c r="F39" s="33"/>
      <c r="G39" s="33"/>
      <c r="H39" s="33"/>
      <c r="I39" s="33"/>
      <c r="J39" s="33"/>
      <c r="K39" s="29"/>
      <c r="L39" s="29"/>
      <c r="M39" s="29"/>
      <c r="N39" s="28">
        <f t="shared" si="8"/>
        <v>1</v>
      </c>
      <c r="O39" s="102"/>
      <c r="P39" s="126"/>
      <c r="Q39" s="30"/>
    </row>
    <row r="40" spans="1:17" ht="27" customHeight="1" x14ac:dyDescent="0.25">
      <c r="A40" s="106"/>
      <c r="B40" s="86" t="s">
        <v>10</v>
      </c>
      <c r="C40" s="87" t="s">
        <v>11</v>
      </c>
      <c r="D40" s="29"/>
      <c r="E40" s="29">
        <v>6471</v>
      </c>
      <c r="F40" s="33"/>
      <c r="G40" s="33"/>
      <c r="H40" s="33"/>
      <c r="I40" s="33"/>
      <c r="J40" s="33"/>
      <c r="K40" s="29"/>
      <c r="L40" s="29"/>
      <c r="M40" s="29"/>
      <c r="N40" s="29">
        <f t="shared" si="8"/>
        <v>6471</v>
      </c>
      <c r="O40" s="102"/>
      <c r="P40" s="126"/>
      <c r="Q40" s="30"/>
    </row>
    <row r="41" spans="1:17" ht="28.5" customHeight="1" x14ac:dyDescent="0.25">
      <c r="A41" s="106" t="s">
        <v>67</v>
      </c>
      <c r="B41" s="86" t="s">
        <v>6</v>
      </c>
      <c r="C41" s="87" t="s">
        <v>7</v>
      </c>
      <c r="D41" s="29">
        <v>1</v>
      </c>
      <c r="E41" s="29"/>
      <c r="F41" s="33"/>
      <c r="G41" s="33"/>
      <c r="H41" s="33"/>
      <c r="I41" s="33"/>
      <c r="J41" s="33"/>
      <c r="K41" s="29"/>
      <c r="L41" s="29"/>
      <c r="M41" s="29"/>
      <c r="N41" s="28">
        <f t="shared" si="8"/>
        <v>1</v>
      </c>
      <c r="O41" s="102"/>
      <c r="P41" s="126"/>
      <c r="Q41" s="30"/>
    </row>
    <row r="42" spans="1:17" ht="65.25" customHeight="1" x14ac:dyDescent="0.25">
      <c r="A42" s="106"/>
      <c r="B42" s="86" t="s">
        <v>10</v>
      </c>
      <c r="C42" s="87" t="s">
        <v>11</v>
      </c>
      <c r="D42" s="29">
        <v>3800</v>
      </c>
      <c r="E42" s="29"/>
      <c r="F42" s="33"/>
      <c r="G42" s="33"/>
      <c r="H42" s="33"/>
      <c r="I42" s="33"/>
      <c r="J42" s="33"/>
      <c r="K42" s="29"/>
      <c r="L42" s="29"/>
      <c r="M42" s="29"/>
      <c r="N42" s="29">
        <f t="shared" si="8"/>
        <v>3800</v>
      </c>
      <c r="O42" s="102"/>
      <c r="P42" s="126"/>
      <c r="Q42" s="30"/>
    </row>
    <row r="43" spans="1:17" ht="35.25" customHeight="1" x14ac:dyDescent="0.25">
      <c r="A43" s="106" t="s">
        <v>68</v>
      </c>
      <c r="B43" s="86" t="s">
        <v>6</v>
      </c>
      <c r="C43" s="87" t="s">
        <v>7</v>
      </c>
      <c r="D43" s="29">
        <v>1</v>
      </c>
      <c r="E43" s="29"/>
      <c r="F43" s="33"/>
      <c r="G43" s="33"/>
      <c r="H43" s="33"/>
      <c r="I43" s="33"/>
      <c r="J43" s="33"/>
      <c r="K43" s="29"/>
      <c r="L43" s="29"/>
      <c r="M43" s="29"/>
      <c r="N43" s="28">
        <f t="shared" si="8"/>
        <v>1</v>
      </c>
      <c r="O43" s="102"/>
      <c r="P43" s="126"/>
      <c r="Q43" s="37"/>
    </row>
    <row r="44" spans="1:17" ht="56.25" customHeight="1" x14ac:dyDescent="0.25">
      <c r="A44" s="106"/>
      <c r="B44" s="86" t="s">
        <v>10</v>
      </c>
      <c r="C44" s="87" t="s">
        <v>11</v>
      </c>
      <c r="D44" s="29">
        <v>1950</v>
      </c>
      <c r="E44" s="29"/>
      <c r="F44" s="33"/>
      <c r="G44" s="33"/>
      <c r="H44" s="33"/>
      <c r="I44" s="33"/>
      <c r="J44" s="33"/>
      <c r="K44" s="29"/>
      <c r="L44" s="29"/>
      <c r="M44" s="29"/>
      <c r="N44" s="29">
        <f t="shared" si="8"/>
        <v>1950</v>
      </c>
      <c r="O44" s="102"/>
      <c r="P44" s="126"/>
      <c r="Q44" s="37"/>
    </row>
    <row r="45" spans="1:17" ht="41.25" customHeight="1" x14ac:dyDescent="0.25">
      <c r="A45" s="106" t="s">
        <v>69</v>
      </c>
      <c r="B45" s="86" t="s">
        <v>6</v>
      </c>
      <c r="C45" s="87" t="s">
        <v>7</v>
      </c>
      <c r="D45" s="29">
        <v>0.5</v>
      </c>
      <c r="E45" s="29"/>
      <c r="F45" s="33"/>
      <c r="G45" s="33"/>
      <c r="H45" s="33"/>
      <c r="I45" s="33"/>
      <c r="J45" s="33"/>
      <c r="K45" s="29"/>
      <c r="L45" s="29"/>
      <c r="M45" s="29"/>
      <c r="N45" s="29">
        <f t="shared" si="8"/>
        <v>0.5</v>
      </c>
      <c r="O45" s="102"/>
      <c r="P45" s="126"/>
      <c r="Q45" s="38"/>
    </row>
    <row r="46" spans="1:17" ht="65.25" customHeight="1" x14ac:dyDescent="0.25">
      <c r="A46" s="106"/>
      <c r="B46" s="86" t="s">
        <v>10</v>
      </c>
      <c r="C46" s="87" t="s">
        <v>11</v>
      </c>
      <c r="D46" s="29">
        <v>2900</v>
      </c>
      <c r="E46" s="29"/>
      <c r="F46" s="33"/>
      <c r="G46" s="33"/>
      <c r="H46" s="33"/>
      <c r="I46" s="33"/>
      <c r="J46" s="33"/>
      <c r="K46" s="29"/>
      <c r="L46" s="29"/>
      <c r="M46" s="29"/>
      <c r="N46" s="29">
        <f t="shared" si="8"/>
        <v>2900</v>
      </c>
      <c r="O46" s="102"/>
      <c r="P46" s="126"/>
      <c r="Q46" s="38"/>
    </row>
    <row r="47" spans="1:17" ht="34.5" customHeight="1" x14ac:dyDescent="0.25">
      <c r="A47" s="103" t="s">
        <v>135</v>
      </c>
      <c r="B47" s="86" t="s">
        <v>6</v>
      </c>
      <c r="C47" s="87" t="s">
        <v>7</v>
      </c>
      <c r="D47" s="29"/>
      <c r="E47" s="29"/>
      <c r="F47" s="33"/>
      <c r="G47" s="33"/>
      <c r="H47" s="33"/>
      <c r="I47" s="33"/>
      <c r="J47" s="33"/>
      <c r="K47" s="29"/>
      <c r="L47" s="29"/>
      <c r="M47" s="29"/>
      <c r="N47" s="29">
        <v>0</v>
      </c>
      <c r="O47" s="102"/>
      <c r="P47" s="126"/>
      <c r="Q47" s="38"/>
    </row>
    <row r="48" spans="1:17" ht="27.75" customHeight="1" x14ac:dyDescent="0.25">
      <c r="A48" s="104"/>
      <c r="B48" s="86" t="s">
        <v>10</v>
      </c>
      <c r="C48" s="87" t="s">
        <v>11</v>
      </c>
      <c r="D48" s="29"/>
      <c r="E48" s="29"/>
      <c r="F48" s="33"/>
      <c r="G48" s="33"/>
      <c r="H48" s="33"/>
      <c r="I48" s="33"/>
      <c r="J48" s="33"/>
      <c r="K48" s="29"/>
      <c r="L48" s="29"/>
      <c r="M48" s="29" t="s">
        <v>109</v>
      </c>
      <c r="N48" s="29">
        <v>0</v>
      </c>
      <c r="O48" s="102"/>
      <c r="P48" s="126"/>
      <c r="Q48" s="38"/>
    </row>
    <row r="49" spans="1:17" ht="27.75" customHeight="1" x14ac:dyDescent="0.25">
      <c r="A49" s="106" t="s">
        <v>136</v>
      </c>
      <c r="B49" s="86" t="s">
        <v>6</v>
      </c>
      <c r="C49" s="87" t="s">
        <v>7</v>
      </c>
      <c r="D49" s="29"/>
      <c r="E49" s="29"/>
      <c r="F49" s="29"/>
      <c r="G49" s="29"/>
      <c r="H49" s="29">
        <v>0.2</v>
      </c>
      <c r="I49" s="29"/>
      <c r="J49" s="29"/>
      <c r="K49" s="29"/>
      <c r="L49" s="29"/>
      <c r="M49" s="29"/>
      <c r="N49" s="29">
        <f t="shared" si="8"/>
        <v>0.2</v>
      </c>
      <c r="O49" s="102"/>
      <c r="P49" s="126"/>
      <c r="Q49" s="30"/>
    </row>
    <row r="50" spans="1:17" ht="92.25" customHeight="1" x14ac:dyDescent="0.25">
      <c r="A50" s="106"/>
      <c r="B50" s="86" t="s">
        <v>10</v>
      </c>
      <c r="C50" s="87" t="s">
        <v>11</v>
      </c>
      <c r="D50" s="29"/>
      <c r="E50" s="29"/>
      <c r="F50" s="29"/>
      <c r="G50" s="29"/>
      <c r="H50" s="29">
        <v>4622.6000000000004</v>
      </c>
      <c r="I50" s="29"/>
      <c r="J50" s="29"/>
      <c r="K50" s="29"/>
      <c r="L50" s="29"/>
      <c r="M50" s="29"/>
      <c r="N50" s="29">
        <f t="shared" si="8"/>
        <v>4622.6000000000004</v>
      </c>
      <c r="O50" s="102"/>
      <c r="P50" s="126"/>
      <c r="Q50" s="30"/>
    </row>
    <row r="51" spans="1:17" ht="37.5" customHeight="1" x14ac:dyDescent="0.25">
      <c r="A51" s="103" t="s">
        <v>137</v>
      </c>
      <c r="B51" s="86" t="s">
        <v>6</v>
      </c>
      <c r="C51" s="87" t="s">
        <v>30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>
        <f>L51</f>
        <v>0</v>
      </c>
      <c r="O51" s="102"/>
      <c r="P51" s="126"/>
      <c r="Q51" s="30"/>
    </row>
    <row r="52" spans="1:17" ht="27.75" customHeight="1" x14ac:dyDescent="0.25">
      <c r="A52" s="104"/>
      <c r="B52" s="86" t="s">
        <v>10</v>
      </c>
      <c r="C52" s="87" t="s">
        <v>11</v>
      </c>
      <c r="D52" s="29"/>
      <c r="E52" s="29"/>
      <c r="F52" s="29"/>
      <c r="G52" s="29"/>
      <c r="H52" s="29"/>
      <c r="I52" s="29"/>
      <c r="J52" s="29"/>
      <c r="K52" s="29"/>
      <c r="L52" s="29"/>
      <c r="M52" s="29" t="s">
        <v>109</v>
      </c>
      <c r="N52" s="29">
        <v>0</v>
      </c>
      <c r="O52" s="102"/>
      <c r="P52" s="126"/>
      <c r="Q52" s="30"/>
    </row>
    <row r="53" spans="1:17" ht="28.5" customHeight="1" x14ac:dyDescent="0.25">
      <c r="A53" s="112" t="s">
        <v>138</v>
      </c>
      <c r="B53" s="86" t="s">
        <v>6</v>
      </c>
      <c r="C53" s="87" t="s">
        <v>7</v>
      </c>
      <c r="D53" s="29"/>
      <c r="E53" s="29"/>
      <c r="F53" s="29"/>
      <c r="G53" s="29"/>
      <c r="H53" s="29"/>
      <c r="I53" s="28"/>
      <c r="J53" s="39">
        <v>1</v>
      </c>
      <c r="K53" s="29"/>
      <c r="L53" s="29"/>
      <c r="M53" s="29"/>
      <c r="N53" s="29">
        <f>D53+E53+F53+G53+H53+I53+K53+L53+J53</f>
        <v>1</v>
      </c>
      <c r="O53" s="102"/>
      <c r="P53" s="126"/>
      <c r="Q53" s="30"/>
    </row>
    <row r="54" spans="1:17" ht="41.25" customHeight="1" x14ac:dyDescent="0.25">
      <c r="A54" s="113"/>
      <c r="B54" s="86" t="s">
        <v>10</v>
      </c>
      <c r="C54" s="87" t="s">
        <v>11</v>
      </c>
      <c r="D54" s="29"/>
      <c r="E54" s="29"/>
      <c r="F54" s="29"/>
      <c r="G54" s="29"/>
      <c r="H54" s="29"/>
      <c r="I54" s="29"/>
      <c r="J54" s="24">
        <v>4422.3999999999996</v>
      </c>
      <c r="K54" s="29"/>
      <c r="L54" s="29"/>
      <c r="M54" s="29"/>
      <c r="N54" s="29">
        <f>J54</f>
        <v>4422.3999999999996</v>
      </c>
      <c r="O54" s="102"/>
      <c r="P54" s="126"/>
      <c r="Q54" s="30"/>
    </row>
    <row r="55" spans="1:17" ht="41.25" customHeight="1" x14ac:dyDescent="0.25">
      <c r="A55" s="112" t="s">
        <v>139</v>
      </c>
      <c r="B55" s="86" t="s">
        <v>6</v>
      </c>
      <c r="C55" s="87" t="s">
        <v>7</v>
      </c>
      <c r="D55" s="29"/>
      <c r="E55" s="29"/>
      <c r="F55" s="29"/>
      <c r="G55" s="29"/>
      <c r="H55" s="29"/>
      <c r="I55" s="29"/>
      <c r="J55" s="24"/>
      <c r="K55" s="29"/>
      <c r="L55" s="29"/>
      <c r="M55" s="29"/>
      <c r="N55" s="29">
        <v>0</v>
      </c>
      <c r="O55" s="102"/>
      <c r="P55" s="126"/>
      <c r="Q55" s="30"/>
    </row>
    <row r="56" spans="1:17" ht="41.25" customHeight="1" x14ac:dyDescent="0.25">
      <c r="A56" s="113"/>
      <c r="B56" s="86" t="s">
        <v>10</v>
      </c>
      <c r="C56" s="87" t="s">
        <v>11</v>
      </c>
      <c r="D56" s="29"/>
      <c r="E56" s="29"/>
      <c r="F56" s="29"/>
      <c r="G56" s="29"/>
      <c r="H56" s="29"/>
      <c r="I56" s="29"/>
      <c r="J56" s="24"/>
      <c r="K56" s="29"/>
      <c r="L56" s="29"/>
      <c r="M56" s="29" t="s">
        <v>109</v>
      </c>
      <c r="N56" s="29">
        <v>0</v>
      </c>
      <c r="O56" s="102"/>
      <c r="P56" s="126"/>
      <c r="Q56" s="30"/>
    </row>
    <row r="57" spans="1:17" ht="42" customHeight="1" x14ac:dyDescent="0.25">
      <c r="A57" s="117" t="s">
        <v>140</v>
      </c>
      <c r="B57" s="86" t="s">
        <v>6</v>
      </c>
      <c r="C57" s="87" t="s">
        <v>32</v>
      </c>
      <c r="D57" s="29"/>
      <c r="E57" s="29"/>
      <c r="F57" s="29"/>
      <c r="G57" s="29"/>
      <c r="H57" s="29"/>
      <c r="I57" s="28"/>
      <c r="J57" s="39"/>
      <c r="K57" s="29"/>
      <c r="L57" s="29"/>
      <c r="M57" s="29"/>
      <c r="N57" s="29">
        <f>D57+E57+F57+G57+H57+I57+K57+L57</f>
        <v>0</v>
      </c>
      <c r="O57" s="102"/>
      <c r="P57" s="126"/>
      <c r="Q57" s="30"/>
    </row>
    <row r="58" spans="1:17" ht="28.5" customHeight="1" x14ac:dyDescent="0.25">
      <c r="A58" s="117"/>
      <c r="B58" s="86" t="s">
        <v>10</v>
      </c>
      <c r="C58" s="87" t="s">
        <v>11</v>
      </c>
      <c r="D58" s="29"/>
      <c r="E58" s="29"/>
      <c r="F58" s="29"/>
      <c r="G58" s="29"/>
      <c r="H58" s="29"/>
      <c r="I58" s="29"/>
      <c r="J58" s="39"/>
      <c r="K58" s="17"/>
      <c r="L58" s="29" t="s">
        <v>109</v>
      </c>
      <c r="M58" s="29"/>
      <c r="N58" s="29">
        <v>0</v>
      </c>
      <c r="O58" s="102"/>
      <c r="P58" s="126"/>
      <c r="Q58" s="30"/>
    </row>
    <row r="59" spans="1:17" ht="38.25" customHeight="1" x14ac:dyDescent="0.25">
      <c r="A59" s="117" t="s">
        <v>141</v>
      </c>
      <c r="B59" s="86" t="s">
        <v>6</v>
      </c>
      <c r="C59" s="87" t="s">
        <v>7</v>
      </c>
      <c r="D59" s="29"/>
      <c r="E59" s="29"/>
      <c r="F59" s="29"/>
      <c r="G59" s="29"/>
      <c r="H59" s="29"/>
      <c r="I59" s="28"/>
      <c r="J59" s="39"/>
      <c r="K59" s="29"/>
      <c r="L59" s="29"/>
      <c r="M59" s="29"/>
      <c r="N59" s="29">
        <f>D59+E59+F59+G59+H59+I59+K59+L59</f>
        <v>0</v>
      </c>
      <c r="O59" s="102"/>
      <c r="P59" s="126"/>
      <c r="Q59" s="30"/>
    </row>
    <row r="60" spans="1:17" ht="45" customHeight="1" x14ac:dyDescent="0.25">
      <c r="A60" s="117"/>
      <c r="B60" s="86" t="s">
        <v>10</v>
      </c>
      <c r="C60" s="87" t="s">
        <v>11</v>
      </c>
      <c r="D60" s="29"/>
      <c r="E60" s="29"/>
      <c r="F60" s="29"/>
      <c r="G60" s="29"/>
      <c r="H60" s="29"/>
      <c r="I60" s="29"/>
      <c r="J60" s="39"/>
      <c r="K60" s="17"/>
      <c r="L60" s="29" t="s">
        <v>109</v>
      </c>
      <c r="M60" s="29"/>
      <c r="N60" s="29">
        <v>0</v>
      </c>
      <c r="O60" s="102"/>
      <c r="P60" s="126"/>
      <c r="Q60" s="30"/>
    </row>
    <row r="61" spans="1:17" ht="36" customHeight="1" x14ac:dyDescent="0.25">
      <c r="A61" s="112" t="s">
        <v>142</v>
      </c>
      <c r="B61" s="86" t="s">
        <v>6</v>
      </c>
      <c r="C61" s="87" t="s">
        <v>7</v>
      </c>
      <c r="D61" s="29"/>
      <c r="E61" s="29"/>
      <c r="F61" s="29"/>
      <c r="G61" s="29"/>
      <c r="H61" s="29"/>
      <c r="I61" s="29">
        <v>0.5</v>
      </c>
      <c r="J61" s="28"/>
      <c r="K61" s="29"/>
      <c r="L61" s="29"/>
      <c r="M61" s="29"/>
      <c r="N61" s="29">
        <f>D61+E61+F61+G61+H61+I61+J61+K61</f>
        <v>0.5</v>
      </c>
      <c r="O61" s="102"/>
      <c r="P61" s="126"/>
      <c r="Q61" s="30"/>
    </row>
    <row r="62" spans="1:17" ht="67.5" customHeight="1" x14ac:dyDescent="0.25">
      <c r="A62" s="113"/>
      <c r="B62" s="86" t="s">
        <v>10</v>
      </c>
      <c r="C62" s="87" t="s">
        <v>11</v>
      </c>
      <c r="D62" s="29"/>
      <c r="E62" s="29"/>
      <c r="F62" s="29"/>
      <c r="G62" s="29"/>
      <c r="H62" s="29"/>
      <c r="I62" s="29">
        <v>4755.8</v>
      </c>
      <c r="J62" s="29"/>
      <c r="K62" s="29"/>
      <c r="L62" s="29"/>
      <c r="M62" s="29"/>
      <c r="N62" s="29">
        <f t="shared" ref="N62" si="9">D62+E62+F62+G62+H62+I62+J62+K62</f>
        <v>4755.8</v>
      </c>
      <c r="O62" s="102"/>
      <c r="P62" s="126"/>
      <c r="Q62" s="30"/>
    </row>
    <row r="63" spans="1:17" ht="27.75" customHeight="1" x14ac:dyDescent="0.25">
      <c r="A63" s="112" t="s">
        <v>143</v>
      </c>
      <c r="B63" s="86" t="s">
        <v>6</v>
      </c>
      <c r="C63" s="87" t="s">
        <v>7</v>
      </c>
      <c r="D63" s="29"/>
      <c r="E63" s="29"/>
      <c r="F63" s="29"/>
      <c r="G63" s="29"/>
      <c r="H63" s="29"/>
      <c r="I63" s="40">
        <v>0.01</v>
      </c>
      <c r="J63" s="28"/>
      <c r="K63" s="29"/>
      <c r="L63" s="29"/>
      <c r="M63" s="29"/>
      <c r="N63" s="40">
        <f>D63+E63+F63+G63+H63+I63+J63+K63</f>
        <v>0.01</v>
      </c>
      <c r="O63" s="102"/>
      <c r="P63" s="126"/>
      <c r="Q63" s="30"/>
    </row>
    <row r="64" spans="1:17" ht="37.5" customHeight="1" x14ac:dyDescent="0.25">
      <c r="A64" s="113"/>
      <c r="B64" s="86" t="s">
        <v>10</v>
      </c>
      <c r="C64" s="87" t="s">
        <v>11</v>
      </c>
      <c r="D64" s="29"/>
      <c r="E64" s="29"/>
      <c r="F64" s="29"/>
      <c r="G64" s="29"/>
      <c r="H64" s="29"/>
      <c r="I64" s="29">
        <v>273.5</v>
      </c>
      <c r="J64" s="29"/>
      <c r="K64" s="29"/>
      <c r="L64" s="29"/>
      <c r="M64" s="29"/>
      <c r="N64" s="29">
        <f t="shared" ref="N64" si="10">D64+E64+F64+G64+H64+I64+J64+K64</f>
        <v>273.5</v>
      </c>
      <c r="O64" s="102"/>
      <c r="P64" s="126"/>
      <c r="Q64" s="30"/>
    </row>
    <row r="65" spans="1:19" ht="37.5" customHeight="1" x14ac:dyDescent="0.25">
      <c r="A65" s="112" t="s">
        <v>125</v>
      </c>
      <c r="B65" s="86" t="s">
        <v>6</v>
      </c>
      <c r="C65" s="87" t="s">
        <v>7</v>
      </c>
      <c r="D65" s="29"/>
      <c r="E65" s="29"/>
      <c r="F65" s="29"/>
      <c r="G65" s="29"/>
      <c r="H65" s="29"/>
      <c r="I65" s="29"/>
      <c r="J65" s="29"/>
      <c r="K65" s="29">
        <v>0.1</v>
      </c>
      <c r="L65" s="29"/>
      <c r="M65" s="29"/>
      <c r="N65" s="29">
        <f>D65+E65+F65+G65+H65+I65+J65+K65+L65</f>
        <v>0.1</v>
      </c>
      <c r="O65" s="102"/>
      <c r="P65" s="126"/>
      <c r="Q65" s="30"/>
    </row>
    <row r="66" spans="1:19" ht="52.5" customHeight="1" x14ac:dyDescent="0.25">
      <c r="A66" s="113"/>
      <c r="B66" s="86" t="s">
        <v>10</v>
      </c>
      <c r="C66" s="87" t="s">
        <v>11</v>
      </c>
      <c r="D66" s="29"/>
      <c r="E66" s="29"/>
      <c r="F66" s="29"/>
      <c r="G66" s="29"/>
      <c r="H66" s="29"/>
      <c r="I66" s="29"/>
      <c r="J66" s="29"/>
      <c r="K66" s="29">
        <v>373.5</v>
      </c>
      <c r="L66" s="29"/>
      <c r="M66" s="29"/>
      <c r="N66" s="29">
        <f>D66+E66+F66+G66+H66+I66+J66+K66+L66</f>
        <v>373.5</v>
      </c>
      <c r="O66" s="102"/>
      <c r="P66" s="126"/>
      <c r="Q66" s="30"/>
    </row>
    <row r="67" spans="1:19" ht="24.75" customHeight="1" x14ac:dyDescent="0.25">
      <c r="A67" s="112" t="s">
        <v>144</v>
      </c>
      <c r="B67" s="86" t="s">
        <v>6</v>
      </c>
      <c r="C67" s="87" t="s">
        <v>7</v>
      </c>
      <c r="D67" s="29"/>
      <c r="E67" s="29"/>
      <c r="F67" s="29"/>
      <c r="G67" s="29"/>
      <c r="H67" s="29"/>
      <c r="I67" s="29"/>
      <c r="J67" s="29">
        <v>1</v>
      </c>
      <c r="K67" s="29"/>
      <c r="L67" s="29"/>
      <c r="M67" s="29"/>
      <c r="N67" s="29">
        <f>D67+E67+F67+G67+H67+I67+J67+K67</f>
        <v>1</v>
      </c>
      <c r="O67" s="102"/>
      <c r="P67" s="126"/>
      <c r="Q67" s="30"/>
      <c r="S67" s="21" t="s">
        <v>163</v>
      </c>
    </row>
    <row r="68" spans="1:19" ht="31.5" customHeight="1" x14ac:dyDescent="0.25">
      <c r="A68" s="113"/>
      <c r="B68" s="86" t="s">
        <v>10</v>
      </c>
      <c r="C68" s="87" t="s">
        <v>11</v>
      </c>
      <c r="D68" s="29"/>
      <c r="E68" s="29"/>
      <c r="F68" s="29"/>
      <c r="G68" s="29"/>
      <c r="H68" s="29"/>
      <c r="I68" s="29"/>
      <c r="J68" s="29">
        <v>2152.6999999999998</v>
      </c>
      <c r="K68" s="29"/>
      <c r="L68" s="29"/>
      <c r="M68" s="29"/>
      <c r="N68" s="29">
        <f t="shared" ref="N68" si="11">D68+E68+F68+G68+H68+I68+J68+K68</f>
        <v>2152.6999999999998</v>
      </c>
      <c r="O68" s="130"/>
      <c r="P68" s="131"/>
      <c r="Q68" s="30"/>
    </row>
    <row r="69" spans="1:19" ht="25.5" customHeight="1" x14ac:dyDescent="0.25">
      <c r="A69" s="112" t="s">
        <v>145</v>
      </c>
      <c r="B69" s="86" t="s">
        <v>6</v>
      </c>
      <c r="C69" s="87" t="s">
        <v>7</v>
      </c>
      <c r="D69" s="29"/>
      <c r="E69" s="29"/>
      <c r="F69" s="29"/>
      <c r="G69" s="29"/>
      <c r="H69" s="29"/>
      <c r="I69" s="29"/>
      <c r="J69" s="29">
        <v>0.3</v>
      </c>
      <c r="K69" s="29"/>
      <c r="L69" s="29"/>
      <c r="M69" s="29"/>
      <c r="N69" s="29">
        <f t="shared" ref="N69:N72" si="12">D69+E69+F69+G69+H69+I69+J69+K69</f>
        <v>0.3</v>
      </c>
      <c r="O69" s="83"/>
      <c r="P69" s="82"/>
      <c r="Q69" s="30"/>
    </row>
    <row r="70" spans="1:19" ht="22.5" customHeight="1" x14ac:dyDescent="0.25">
      <c r="A70" s="113"/>
      <c r="B70" s="86" t="s">
        <v>10</v>
      </c>
      <c r="C70" s="87" t="s">
        <v>11</v>
      </c>
      <c r="D70" s="29"/>
      <c r="E70" s="29"/>
      <c r="F70" s="29"/>
      <c r="G70" s="29"/>
      <c r="H70" s="29"/>
      <c r="I70" s="29"/>
      <c r="J70" s="29">
        <v>154.19999999999999</v>
      </c>
      <c r="K70" s="29"/>
      <c r="L70" s="29"/>
      <c r="M70" s="29"/>
      <c r="N70" s="29">
        <f t="shared" si="12"/>
        <v>154.19999999999999</v>
      </c>
      <c r="O70" s="83"/>
      <c r="P70" s="82"/>
      <c r="Q70" s="30"/>
    </row>
    <row r="71" spans="1:19" ht="30.75" customHeight="1" x14ac:dyDescent="0.25">
      <c r="A71" s="112" t="s">
        <v>146</v>
      </c>
      <c r="B71" s="86" t="s">
        <v>6</v>
      </c>
      <c r="C71" s="87" t="s">
        <v>32</v>
      </c>
      <c r="D71" s="29"/>
      <c r="E71" s="29"/>
      <c r="F71" s="29"/>
      <c r="G71" s="29"/>
      <c r="H71" s="29"/>
      <c r="I71" s="29"/>
      <c r="J71" s="29">
        <v>1</v>
      </c>
      <c r="K71" s="29"/>
      <c r="L71" s="29"/>
      <c r="M71" s="29"/>
      <c r="N71" s="29">
        <f t="shared" si="12"/>
        <v>1</v>
      </c>
      <c r="O71" s="83"/>
      <c r="P71" s="82"/>
      <c r="Q71" s="30"/>
    </row>
    <row r="72" spans="1:19" ht="78.75" customHeight="1" x14ac:dyDescent="0.25">
      <c r="A72" s="113"/>
      <c r="B72" s="86" t="s">
        <v>10</v>
      </c>
      <c r="C72" s="87" t="s">
        <v>11</v>
      </c>
      <c r="D72" s="29"/>
      <c r="E72" s="29"/>
      <c r="F72" s="29"/>
      <c r="G72" s="29"/>
      <c r="H72" s="29"/>
      <c r="I72" s="29"/>
      <c r="J72" s="29">
        <v>30.4</v>
      </c>
      <c r="K72" s="29"/>
      <c r="L72" s="29"/>
      <c r="M72" s="29"/>
      <c r="N72" s="29">
        <f t="shared" si="12"/>
        <v>30.4</v>
      </c>
      <c r="O72" s="83"/>
      <c r="P72" s="82"/>
      <c r="Q72" s="30"/>
    </row>
    <row r="73" spans="1:19" ht="29.25" customHeight="1" x14ac:dyDescent="0.25">
      <c r="A73" s="114" t="s">
        <v>70</v>
      </c>
      <c r="B73" s="41" t="s">
        <v>37</v>
      </c>
      <c r="C73" s="42" t="s">
        <v>11</v>
      </c>
      <c r="D73" s="32">
        <f>D74+D75+D76+D77</f>
        <v>116621</v>
      </c>
      <c r="E73" s="32">
        <f t="shared" ref="E73:N73" si="13">E74+E75+E76+E77</f>
        <v>40489</v>
      </c>
      <c r="F73" s="32">
        <f t="shared" si="13"/>
        <v>0</v>
      </c>
      <c r="G73" s="32">
        <f t="shared" si="13"/>
        <v>0</v>
      </c>
      <c r="H73" s="32">
        <f t="shared" si="13"/>
        <v>4622.6000000000004</v>
      </c>
      <c r="I73" s="32">
        <f t="shared" si="13"/>
        <v>5029.3</v>
      </c>
      <c r="J73" s="32">
        <f t="shared" si="13"/>
        <v>6759.6999999999989</v>
      </c>
      <c r="K73" s="32">
        <f t="shared" si="13"/>
        <v>373.5</v>
      </c>
      <c r="L73" s="32">
        <f t="shared" si="13"/>
        <v>0</v>
      </c>
      <c r="M73" s="32">
        <f t="shared" ref="M73" si="14">M74+M75+M76+M77</f>
        <v>0</v>
      </c>
      <c r="N73" s="32">
        <f t="shared" si="13"/>
        <v>173895.1</v>
      </c>
      <c r="O73" s="88"/>
      <c r="P73" s="43"/>
      <c r="Q73" s="30"/>
    </row>
    <row r="74" spans="1:19" ht="36" customHeight="1" x14ac:dyDescent="0.25">
      <c r="A74" s="115"/>
      <c r="B74" s="41" t="s">
        <v>23</v>
      </c>
      <c r="C74" s="42" t="s">
        <v>11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29">
        <v>0</v>
      </c>
      <c r="L74" s="32">
        <v>0</v>
      </c>
      <c r="M74" s="32">
        <v>0</v>
      </c>
      <c r="N74" s="32">
        <f>D74+E74+F74+G74+H74+I74+J74+K74</f>
        <v>0</v>
      </c>
      <c r="O74" s="88"/>
      <c r="P74" s="43"/>
      <c r="Q74" s="30"/>
    </row>
    <row r="75" spans="1:19" ht="27.75" customHeight="1" x14ac:dyDescent="0.25">
      <c r="A75" s="115"/>
      <c r="B75" s="41" t="s">
        <v>17</v>
      </c>
      <c r="C75" s="42" t="s">
        <v>11</v>
      </c>
      <c r="D75" s="32">
        <f t="shared" ref="D75:G77" si="15">D19+D34</f>
        <v>85537.5</v>
      </c>
      <c r="E75" s="32">
        <f t="shared" si="15"/>
        <v>32710.3</v>
      </c>
      <c r="F75" s="32">
        <f t="shared" si="15"/>
        <v>0</v>
      </c>
      <c r="G75" s="32">
        <f t="shared" si="15"/>
        <v>0</v>
      </c>
      <c r="H75" s="32">
        <f>H19</f>
        <v>0</v>
      </c>
      <c r="I75" s="32">
        <f>I19+I34</f>
        <v>0</v>
      </c>
      <c r="J75" s="32">
        <f>J19+J34</f>
        <v>4422.3999999999996</v>
      </c>
      <c r="K75" s="32">
        <v>0</v>
      </c>
      <c r="L75" s="32">
        <f t="shared" ref="L75:M77" si="16">L19+L34</f>
        <v>0</v>
      </c>
      <c r="M75" s="32">
        <f t="shared" si="16"/>
        <v>0</v>
      </c>
      <c r="N75" s="32">
        <f>D75+E75+F75+G75+H75+I75+J75+K75</f>
        <v>122670.2</v>
      </c>
      <c r="O75" s="88"/>
      <c r="P75" s="43"/>
      <c r="Q75" s="30"/>
    </row>
    <row r="76" spans="1:19" ht="34.5" customHeight="1" x14ac:dyDescent="0.25">
      <c r="A76" s="115"/>
      <c r="B76" s="41" t="s">
        <v>9</v>
      </c>
      <c r="C76" s="42" t="s">
        <v>11</v>
      </c>
      <c r="D76" s="32">
        <f t="shared" si="15"/>
        <v>31083.5</v>
      </c>
      <c r="E76" s="32">
        <f t="shared" si="15"/>
        <v>1307.7</v>
      </c>
      <c r="F76" s="32">
        <f t="shared" si="15"/>
        <v>0</v>
      </c>
      <c r="G76" s="32">
        <f t="shared" si="15"/>
        <v>0</v>
      </c>
      <c r="H76" s="32">
        <f>H50+H20</f>
        <v>4622.6000000000004</v>
      </c>
      <c r="I76" s="32">
        <f>I62+I64</f>
        <v>5029.3</v>
      </c>
      <c r="J76" s="32">
        <f>J20+J35</f>
        <v>2337.2999999999997</v>
      </c>
      <c r="K76" s="32">
        <f>K20+K35</f>
        <v>373.5</v>
      </c>
      <c r="L76" s="32">
        <f t="shared" si="16"/>
        <v>0</v>
      </c>
      <c r="M76" s="32">
        <f t="shared" si="16"/>
        <v>0</v>
      </c>
      <c r="N76" s="32">
        <f>D76+E76+F76+G76+H76+I76+J76+K76+L76+M76</f>
        <v>44753.900000000009</v>
      </c>
      <c r="O76" s="44"/>
      <c r="P76" s="45"/>
      <c r="Q76" s="30"/>
    </row>
    <row r="77" spans="1:19" ht="28.5" customHeight="1" x14ac:dyDescent="0.25">
      <c r="A77" s="116"/>
      <c r="B77" s="41" t="s">
        <v>24</v>
      </c>
      <c r="C77" s="42" t="s">
        <v>11</v>
      </c>
      <c r="D77" s="32">
        <f t="shared" si="15"/>
        <v>0</v>
      </c>
      <c r="E77" s="32">
        <f t="shared" si="15"/>
        <v>6471</v>
      </c>
      <c r="F77" s="32">
        <f t="shared" si="15"/>
        <v>0</v>
      </c>
      <c r="G77" s="32">
        <f t="shared" si="15"/>
        <v>0</v>
      </c>
      <c r="H77" s="32">
        <f>H21+H36</f>
        <v>0</v>
      </c>
      <c r="I77" s="32">
        <f>I21+I36</f>
        <v>0</v>
      </c>
      <c r="J77" s="32">
        <f>J21+J36</f>
        <v>0</v>
      </c>
      <c r="K77" s="32">
        <f>K21+K36</f>
        <v>0</v>
      </c>
      <c r="L77" s="32">
        <f t="shared" si="16"/>
        <v>0</v>
      </c>
      <c r="M77" s="32">
        <f t="shared" si="16"/>
        <v>0</v>
      </c>
      <c r="N77" s="32">
        <f>D77+E77+F77+G77+H77+I77+J77+K77+L77</f>
        <v>6471</v>
      </c>
      <c r="O77" s="44"/>
      <c r="P77" s="45"/>
      <c r="Q77" s="30"/>
    </row>
    <row r="78" spans="1:19" ht="18.75" customHeight="1" x14ac:dyDescent="0.25">
      <c r="A78" s="127" t="s">
        <v>27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9"/>
      <c r="O78" s="101" t="s">
        <v>104</v>
      </c>
      <c r="P78" s="125" t="s">
        <v>97</v>
      </c>
      <c r="Q78" s="30"/>
    </row>
    <row r="79" spans="1:19" ht="15" customHeight="1" x14ac:dyDescent="0.25">
      <c r="A79" s="127" t="s">
        <v>57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9"/>
      <c r="O79" s="102"/>
      <c r="P79" s="126"/>
      <c r="Q79" s="30"/>
    </row>
    <row r="80" spans="1:19" ht="30.75" customHeight="1" x14ac:dyDescent="0.25">
      <c r="A80" s="105" t="s">
        <v>76</v>
      </c>
      <c r="B80" s="86" t="s">
        <v>6</v>
      </c>
      <c r="C80" s="87" t="s">
        <v>32</v>
      </c>
      <c r="D80" s="29">
        <f t="shared" ref="D80:J80" si="17">D87+D89+D91+D93+D95+D97+D101+D103+D105+D107+D111+D113+D117+D119</f>
        <v>3</v>
      </c>
      <c r="E80" s="29">
        <f t="shared" si="17"/>
        <v>0</v>
      </c>
      <c r="F80" s="29">
        <f t="shared" si="17"/>
        <v>0</v>
      </c>
      <c r="G80" s="29">
        <f t="shared" si="17"/>
        <v>1</v>
      </c>
      <c r="H80" s="29">
        <f t="shared" si="17"/>
        <v>0</v>
      </c>
      <c r="I80" s="29">
        <f t="shared" si="17"/>
        <v>3</v>
      </c>
      <c r="J80" s="29">
        <f t="shared" si="17"/>
        <v>0</v>
      </c>
      <c r="K80" s="29">
        <f>K87+K89+K91+K93+K95+K97+K99+K101+K103+K105+K107+K109+K111+K113+K115+K117+K119+K121+K123+K125+K127+K129+K131</f>
        <v>0</v>
      </c>
      <c r="L80" s="29">
        <f>L87+L89+L91+L93+L95+L97+L99+L101+L103+L105+L107+L109+L111+L113+L115+L117+L119+L121+L123+L125+L127+L129+L131</f>
        <v>5</v>
      </c>
      <c r="M80" s="29">
        <f t="shared" ref="M80" si="18">M87+M89+M91+M93+M95+M97+M99+M101+M103+M105+M107+M109+M111+M113+M115+M117+M119+M121+M123+M125+M127+M129+M131</f>
        <v>8</v>
      </c>
      <c r="N80" s="29">
        <f>D80+E80+F80+G80+H80+I80+J80+K80+L80+M80</f>
        <v>20</v>
      </c>
      <c r="O80" s="102"/>
      <c r="P80" s="126"/>
      <c r="Q80" s="30"/>
    </row>
    <row r="81" spans="1:27" ht="27.75" customHeight="1" x14ac:dyDescent="0.25">
      <c r="A81" s="105"/>
      <c r="B81" s="86" t="s">
        <v>22</v>
      </c>
      <c r="C81" s="87" t="s">
        <v>11</v>
      </c>
      <c r="D81" s="29">
        <f>D82/D80</f>
        <v>1035.1666666666667</v>
      </c>
      <c r="E81" s="29">
        <v>0</v>
      </c>
      <c r="F81" s="29">
        <v>0</v>
      </c>
      <c r="G81" s="29">
        <f t="shared" ref="G81:I81" si="19">G82/G80</f>
        <v>3800</v>
      </c>
      <c r="H81" s="29">
        <v>0</v>
      </c>
      <c r="I81" s="29">
        <f t="shared" si="19"/>
        <v>157.63333333333333</v>
      </c>
      <c r="J81" s="29">
        <v>0</v>
      </c>
      <c r="K81" s="29">
        <v>0</v>
      </c>
      <c r="L81" s="29">
        <f>L82/L80</f>
        <v>684.2</v>
      </c>
      <c r="M81" s="29">
        <f>M82/M80</f>
        <v>650</v>
      </c>
      <c r="N81" s="89">
        <f>N82/N80</f>
        <v>799.97</v>
      </c>
      <c r="O81" s="102"/>
      <c r="P81" s="126"/>
      <c r="Q81" s="30"/>
    </row>
    <row r="82" spans="1:27" ht="36.75" customHeight="1" x14ac:dyDescent="0.25">
      <c r="A82" s="105"/>
      <c r="B82" s="86" t="s">
        <v>8</v>
      </c>
      <c r="C82" s="87" t="s">
        <v>11</v>
      </c>
      <c r="D82" s="29">
        <f>D83+D84+D85+D86</f>
        <v>3105.5</v>
      </c>
      <c r="E82" s="29">
        <f t="shared" ref="E82:M82" si="20">E83+E84+E85+E86</f>
        <v>0</v>
      </c>
      <c r="F82" s="29">
        <f t="shared" si="20"/>
        <v>0</v>
      </c>
      <c r="G82" s="29">
        <f t="shared" si="20"/>
        <v>3800</v>
      </c>
      <c r="H82" s="29">
        <f t="shared" si="20"/>
        <v>0</v>
      </c>
      <c r="I82" s="29">
        <f t="shared" si="20"/>
        <v>472.9</v>
      </c>
      <c r="J82" s="29">
        <f t="shared" si="20"/>
        <v>0</v>
      </c>
      <c r="K82" s="29">
        <f t="shared" si="20"/>
        <v>0</v>
      </c>
      <c r="L82" s="29">
        <f t="shared" si="20"/>
        <v>3421</v>
      </c>
      <c r="M82" s="29">
        <f t="shared" si="20"/>
        <v>5200</v>
      </c>
      <c r="N82" s="29">
        <f t="shared" ref="N82:N86" si="21">D82+E82+F82+G82+H82+I82+J82+K82+L82+M82</f>
        <v>15999.4</v>
      </c>
      <c r="O82" s="102"/>
      <c r="P82" s="126"/>
      <c r="Q82" s="30"/>
      <c r="R82" s="36"/>
    </row>
    <row r="83" spans="1:27" ht="29.25" customHeight="1" x14ac:dyDescent="0.25">
      <c r="A83" s="105"/>
      <c r="B83" s="86" t="s">
        <v>23</v>
      </c>
      <c r="C83" s="87" t="s">
        <v>11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88">
        <v>0</v>
      </c>
      <c r="L83" s="88">
        <v>0</v>
      </c>
      <c r="M83" s="88">
        <v>0</v>
      </c>
      <c r="N83" s="29">
        <f t="shared" si="21"/>
        <v>0</v>
      </c>
      <c r="O83" s="102"/>
      <c r="P83" s="126"/>
      <c r="Q83" s="30"/>
    </row>
    <row r="84" spans="1:27" ht="36" customHeight="1" x14ac:dyDescent="0.25">
      <c r="A84" s="105"/>
      <c r="B84" s="86" t="s">
        <v>17</v>
      </c>
      <c r="C84" s="87" t="s">
        <v>11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88">
        <v>0</v>
      </c>
      <c r="L84" s="88">
        <f>L120+L108</f>
        <v>1551</v>
      </c>
      <c r="M84" s="88">
        <v>0</v>
      </c>
      <c r="N84" s="29">
        <f t="shared" si="21"/>
        <v>1551</v>
      </c>
      <c r="O84" s="102"/>
      <c r="P84" s="126"/>
      <c r="Q84" s="30"/>
    </row>
    <row r="85" spans="1:27" ht="33" customHeight="1" x14ac:dyDescent="0.25">
      <c r="A85" s="105"/>
      <c r="B85" s="86" t="s">
        <v>9</v>
      </c>
      <c r="C85" s="87" t="s">
        <v>11</v>
      </c>
      <c r="D85" s="29">
        <f>D88+D90+D92</f>
        <v>3105.5</v>
      </c>
      <c r="E85" s="29">
        <v>0</v>
      </c>
      <c r="F85" s="29">
        <f>F88+F90+F92+F96+F98</f>
        <v>0</v>
      </c>
      <c r="G85" s="29">
        <v>0</v>
      </c>
      <c r="H85" s="29">
        <f t="shared" ref="H85" si="22">H88+H90+H92+H96+H98</f>
        <v>0</v>
      </c>
      <c r="I85" s="29">
        <f>I102+I114</f>
        <v>255.9</v>
      </c>
      <c r="J85" s="29">
        <f>J108+J112</f>
        <v>0</v>
      </c>
      <c r="K85" s="88">
        <f>K108</f>
        <v>0</v>
      </c>
      <c r="L85" s="29">
        <f>L132</f>
        <v>270</v>
      </c>
      <c r="M85" s="29">
        <f>M88+M90+M92+M94+M96+M98+M100+M102+M104+M106+M108+M110+M112+M114+M116+M118+M120+M122+M124+M126+M128+M130+M132</f>
        <v>5200</v>
      </c>
      <c r="N85" s="29">
        <f t="shared" si="21"/>
        <v>8831.4</v>
      </c>
      <c r="O85" s="102"/>
      <c r="P85" s="126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32.25" customHeight="1" x14ac:dyDescent="0.25">
      <c r="A86" s="105"/>
      <c r="B86" s="86" t="s">
        <v>24</v>
      </c>
      <c r="C86" s="87" t="s">
        <v>11</v>
      </c>
      <c r="D86" s="29">
        <v>0</v>
      </c>
      <c r="E86" s="29">
        <v>0</v>
      </c>
      <c r="F86" s="29">
        <v>0</v>
      </c>
      <c r="G86" s="29">
        <f>G88+G102</f>
        <v>3800</v>
      </c>
      <c r="H86" s="29">
        <f>H88+H96+H98</f>
        <v>0</v>
      </c>
      <c r="I86" s="29">
        <f>I88</f>
        <v>217</v>
      </c>
      <c r="J86" s="29">
        <v>0</v>
      </c>
      <c r="K86" s="88">
        <f>K118</f>
        <v>0</v>
      </c>
      <c r="L86" s="88">
        <f>L116+L118</f>
        <v>1600</v>
      </c>
      <c r="M86" s="88">
        <v>0</v>
      </c>
      <c r="N86" s="29">
        <f t="shared" si="21"/>
        <v>5617</v>
      </c>
      <c r="O86" s="102"/>
      <c r="P86" s="126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25.5" customHeight="1" x14ac:dyDescent="0.25">
      <c r="A87" s="117" t="s">
        <v>167</v>
      </c>
      <c r="B87" s="86" t="s">
        <v>6</v>
      </c>
      <c r="C87" s="87" t="s">
        <v>30</v>
      </c>
      <c r="D87" s="86">
        <v>1</v>
      </c>
      <c r="E87" s="86"/>
      <c r="F87" s="46"/>
      <c r="G87" s="86">
        <v>1</v>
      </c>
      <c r="H87" s="46"/>
      <c r="I87" s="86">
        <v>1</v>
      </c>
      <c r="J87" s="46"/>
      <c r="K87" s="24"/>
      <c r="L87" s="47"/>
      <c r="M87" s="47"/>
      <c r="N87" s="28">
        <f t="shared" ref="N87:N114" si="23">D87+E87+F87+G87+H87+I87+J87+K87</f>
        <v>3</v>
      </c>
      <c r="O87" s="102"/>
      <c r="P87" s="126"/>
      <c r="Q87" s="30"/>
    </row>
    <row r="88" spans="1:27" ht="230.25" customHeight="1" x14ac:dyDescent="0.25">
      <c r="A88" s="117"/>
      <c r="B88" s="86" t="s">
        <v>10</v>
      </c>
      <c r="C88" s="87" t="s">
        <v>11</v>
      </c>
      <c r="D88" s="29">
        <v>2160</v>
      </c>
      <c r="E88" s="86"/>
      <c r="F88" s="46"/>
      <c r="G88" s="29">
        <v>3800</v>
      </c>
      <c r="H88" s="86"/>
      <c r="I88" s="29">
        <f>20+197</f>
        <v>217</v>
      </c>
      <c r="J88" s="46"/>
      <c r="K88" s="24"/>
      <c r="L88" s="47"/>
      <c r="M88" s="47"/>
      <c r="N88" s="29">
        <f t="shared" si="23"/>
        <v>6177</v>
      </c>
      <c r="O88" s="102"/>
      <c r="P88" s="126"/>
      <c r="Q88" s="30"/>
    </row>
    <row r="89" spans="1:27" ht="38.25" customHeight="1" x14ac:dyDescent="0.25">
      <c r="A89" s="121" t="s">
        <v>77</v>
      </c>
      <c r="B89" s="86" t="s">
        <v>6</v>
      </c>
      <c r="C89" s="87" t="s">
        <v>30</v>
      </c>
      <c r="D89" s="86">
        <v>1</v>
      </c>
      <c r="E89" s="86"/>
      <c r="F89" s="46"/>
      <c r="G89" s="46"/>
      <c r="H89" s="46"/>
      <c r="I89" s="86"/>
      <c r="J89" s="46"/>
      <c r="K89" s="24"/>
      <c r="L89" s="47"/>
      <c r="M89" s="47"/>
      <c r="N89" s="28">
        <f t="shared" si="23"/>
        <v>1</v>
      </c>
      <c r="O89" s="102"/>
      <c r="P89" s="126"/>
      <c r="Q89" s="30"/>
    </row>
    <row r="90" spans="1:27" ht="77.25" customHeight="1" x14ac:dyDescent="0.25">
      <c r="A90" s="121"/>
      <c r="B90" s="86" t="s">
        <v>10</v>
      </c>
      <c r="C90" s="87" t="s">
        <v>11</v>
      </c>
      <c r="D90" s="86">
        <v>445.5</v>
      </c>
      <c r="E90" s="86"/>
      <c r="F90" s="46"/>
      <c r="G90" s="46"/>
      <c r="H90" s="46"/>
      <c r="I90" s="29"/>
      <c r="J90" s="46"/>
      <c r="K90" s="24"/>
      <c r="L90" s="47"/>
      <c r="M90" s="47"/>
      <c r="N90" s="29">
        <f t="shared" si="23"/>
        <v>445.5</v>
      </c>
      <c r="O90" s="102"/>
      <c r="P90" s="126"/>
      <c r="Q90" s="30"/>
    </row>
    <row r="91" spans="1:27" ht="43.5" customHeight="1" x14ac:dyDescent="0.25">
      <c r="A91" s="121" t="s">
        <v>78</v>
      </c>
      <c r="B91" s="86" t="s">
        <v>6</v>
      </c>
      <c r="C91" s="87" t="s">
        <v>30</v>
      </c>
      <c r="D91" s="28">
        <v>1</v>
      </c>
      <c r="E91" s="29"/>
      <c r="F91" s="31"/>
      <c r="G91" s="31"/>
      <c r="H91" s="31"/>
      <c r="I91" s="31"/>
      <c r="J91" s="31"/>
      <c r="K91" s="88"/>
      <c r="L91" s="48"/>
      <c r="M91" s="48"/>
      <c r="N91" s="28">
        <f t="shared" si="23"/>
        <v>1</v>
      </c>
      <c r="O91" s="102"/>
      <c r="P91" s="126"/>
      <c r="Q91" s="30"/>
    </row>
    <row r="92" spans="1:27" ht="100.5" customHeight="1" x14ac:dyDescent="0.25">
      <c r="A92" s="121"/>
      <c r="B92" s="86" t="s">
        <v>10</v>
      </c>
      <c r="C92" s="87" t="s">
        <v>11</v>
      </c>
      <c r="D92" s="29">
        <v>500</v>
      </c>
      <c r="E92" s="29"/>
      <c r="F92" s="31"/>
      <c r="G92" s="31"/>
      <c r="H92" s="31"/>
      <c r="I92" s="31"/>
      <c r="J92" s="31"/>
      <c r="K92" s="88"/>
      <c r="L92" s="48"/>
      <c r="M92" s="48"/>
      <c r="N92" s="29">
        <f t="shared" si="23"/>
        <v>500</v>
      </c>
      <c r="O92" s="102"/>
      <c r="P92" s="126"/>
      <c r="Q92" s="30"/>
    </row>
    <row r="93" spans="1:27" ht="0.75" hidden="1" customHeight="1" x14ac:dyDescent="0.25">
      <c r="A93" s="106"/>
      <c r="B93" s="86"/>
      <c r="C93" s="87"/>
      <c r="D93" s="29"/>
      <c r="E93" s="29"/>
      <c r="F93" s="31"/>
      <c r="G93" s="29"/>
      <c r="H93" s="31"/>
      <c r="I93" s="31"/>
      <c r="J93" s="31"/>
      <c r="K93" s="49"/>
      <c r="L93" s="49"/>
      <c r="M93" s="49"/>
      <c r="N93" s="28"/>
      <c r="O93" s="102"/>
      <c r="P93" s="126"/>
      <c r="Q93" s="30"/>
    </row>
    <row r="94" spans="1:27" ht="43.5" hidden="1" customHeight="1" x14ac:dyDescent="0.25">
      <c r="A94" s="107"/>
      <c r="B94" s="86"/>
      <c r="C94" s="87"/>
      <c r="D94" s="29"/>
      <c r="E94" s="29"/>
      <c r="F94" s="31"/>
      <c r="G94" s="29"/>
      <c r="H94" s="31"/>
      <c r="I94" s="31"/>
      <c r="J94" s="31"/>
      <c r="K94" s="88"/>
      <c r="L94" s="88"/>
      <c r="M94" s="88"/>
      <c r="N94" s="29"/>
      <c r="O94" s="102"/>
      <c r="P94" s="126"/>
      <c r="Q94" s="30"/>
    </row>
    <row r="95" spans="1:27" ht="30" hidden="1" customHeight="1" x14ac:dyDescent="0.25">
      <c r="A95" s="106"/>
      <c r="B95" s="86"/>
      <c r="C95" s="87"/>
      <c r="D95" s="86"/>
      <c r="E95" s="86"/>
      <c r="F95" s="24"/>
      <c r="G95" s="24"/>
      <c r="H95" s="24"/>
      <c r="I95" s="24"/>
      <c r="J95" s="24"/>
      <c r="K95" s="24"/>
      <c r="L95" s="24"/>
      <c r="M95" s="24"/>
      <c r="N95" s="28"/>
      <c r="O95" s="102"/>
      <c r="P95" s="126"/>
      <c r="Q95" s="30"/>
    </row>
    <row r="96" spans="1:27" ht="76.5" hidden="1" customHeight="1" x14ac:dyDescent="0.25">
      <c r="A96" s="107"/>
      <c r="B96" s="86"/>
      <c r="C96" s="87"/>
      <c r="D96" s="86"/>
      <c r="E96" s="86"/>
      <c r="F96" s="24"/>
      <c r="G96" s="29"/>
      <c r="H96" s="29"/>
      <c r="I96" s="24"/>
      <c r="J96" s="24"/>
      <c r="K96" s="88"/>
      <c r="L96" s="88"/>
      <c r="M96" s="88"/>
      <c r="N96" s="29"/>
      <c r="O96" s="102"/>
      <c r="P96" s="126"/>
      <c r="Q96" s="30"/>
    </row>
    <row r="97" spans="1:17" ht="42.75" customHeight="1" x14ac:dyDescent="0.25">
      <c r="A97" s="106" t="s">
        <v>184</v>
      </c>
      <c r="B97" s="86" t="s">
        <v>6</v>
      </c>
      <c r="C97" s="50" t="s">
        <v>30</v>
      </c>
      <c r="D97" s="24"/>
      <c r="E97" s="24"/>
      <c r="F97" s="24"/>
      <c r="G97" s="24"/>
      <c r="H97" s="49"/>
      <c r="I97" s="49"/>
      <c r="J97" s="49"/>
      <c r="K97" s="49"/>
      <c r="L97" s="49"/>
      <c r="M97" s="49">
        <v>1</v>
      </c>
      <c r="N97" s="28">
        <f t="shared" ref="N97:N98" si="24">M97</f>
        <v>1</v>
      </c>
      <c r="O97" s="102"/>
      <c r="P97" s="126"/>
      <c r="Q97" s="30"/>
    </row>
    <row r="98" spans="1:17" ht="97.5" customHeight="1" x14ac:dyDescent="0.25">
      <c r="A98" s="107"/>
      <c r="B98" s="86" t="s">
        <v>10</v>
      </c>
      <c r="C98" s="87" t="s">
        <v>11</v>
      </c>
      <c r="D98" s="88"/>
      <c r="E98" s="88"/>
      <c r="F98" s="88"/>
      <c r="G98" s="88"/>
      <c r="H98" s="29"/>
      <c r="I98" s="88"/>
      <c r="J98" s="32"/>
      <c r="K98" s="88"/>
      <c r="L98" s="88"/>
      <c r="M98" s="88">
        <v>1000</v>
      </c>
      <c r="N98" s="29">
        <f t="shared" si="24"/>
        <v>1000</v>
      </c>
      <c r="O98" s="102"/>
      <c r="P98" s="126"/>
      <c r="Q98" s="30"/>
    </row>
    <row r="99" spans="1:17" ht="36.75" customHeight="1" x14ac:dyDescent="0.25">
      <c r="A99" s="99" t="s">
        <v>185</v>
      </c>
      <c r="B99" s="86" t="s">
        <v>6</v>
      </c>
      <c r="C99" s="87" t="s">
        <v>30</v>
      </c>
      <c r="D99" s="88"/>
      <c r="E99" s="88"/>
      <c r="F99" s="88"/>
      <c r="G99" s="88"/>
      <c r="H99" s="29"/>
      <c r="I99" s="88"/>
      <c r="J99" s="32"/>
      <c r="K99" s="88"/>
      <c r="L99" s="88">
        <v>0</v>
      </c>
      <c r="M99" s="88"/>
      <c r="N99" s="29">
        <f t="shared" ref="N99:N100" si="25">D99+E99+F99+G99+H99+I99+J99+K99+L99</f>
        <v>0</v>
      </c>
      <c r="O99" s="102"/>
      <c r="P99" s="126"/>
      <c r="Q99" s="30"/>
    </row>
    <row r="100" spans="1:17" ht="50.25" customHeight="1" x14ac:dyDescent="0.25">
      <c r="A100" s="100"/>
      <c r="B100" s="86" t="s">
        <v>10</v>
      </c>
      <c r="C100" s="87" t="s">
        <v>11</v>
      </c>
      <c r="D100" s="88"/>
      <c r="E100" s="88"/>
      <c r="F100" s="88"/>
      <c r="G100" s="88"/>
      <c r="H100" s="29"/>
      <c r="I100" s="88"/>
      <c r="J100" s="32"/>
      <c r="K100" s="88"/>
      <c r="L100" s="88">
        <v>0</v>
      </c>
      <c r="M100" s="88"/>
      <c r="N100" s="29">
        <f t="shared" si="25"/>
        <v>0</v>
      </c>
      <c r="O100" s="102"/>
      <c r="P100" s="126"/>
      <c r="Q100" s="30"/>
    </row>
    <row r="101" spans="1:17" ht="35.25" customHeight="1" x14ac:dyDescent="0.25">
      <c r="A101" s="106" t="s">
        <v>186</v>
      </c>
      <c r="B101" s="86" t="s">
        <v>6</v>
      </c>
      <c r="C101" s="50" t="s">
        <v>30</v>
      </c>
      <c r="D101" s="86"/>
      <c r="E101" s="86"/>
      <c r="F101" s="24"/>
      <c r="G101" s="24"/>
      <c r="H101" s="24"/>
      <c r="I101" s="24">
        <v>1</v>
      </c>
      <c r="J101" s="41"/>
      <c r="K101" s="24"/>
      <c r="L101" s="24"/>
      <c r="M101" s="24"/>
      <c r="N101" s="28">
        <f t="shared" si="23"/>
        <v>1</v>
      </c>
      <c r="O101" s="102"/>
      <c r="P101" s="126"/>
      <c r="Q101" s="30"/>
    </row>
    <row r="102" spans="1:17" ht="42.75" customHeight="1" x14ac:dyDescent="0.25">
      <c r="A102" s="106"/>
      <c r="B102" s="86" t="s">
        <v>10</v>
      </c>
      <c r="C102" s="87" t="s">
        <v>11</v>
      </c>
      <c r="D102" s="86"/>
      <c r="E102" s="86"/>
      <c r="F102" s="24"/>
      <c r="G102" s="29"/>
      <c r="H102" s="88"/>
      <c r="I102" s="88">
        <v>175</v>
      </c>
      <c r="J102" s="41"/>
      <c r="K102" s="24"/>
      <c r="L102" s="24"/>
      <c r="M102" s="24"/>
      <c r="N102" s="29">
        <f t="shared" si="23"/>
        <v>175</v>
      </c>
      <c r="O102" s="102"/>
      <c r="P102" s="126"/>
      <c r="Q102" s="30"/>
    </row>
    <row r="103" spans="1:17" ht="38.25" hidden="1" customHeight="1" x14ac:dyDescent="0.25">
      <c r="A103" s="106"/>
      <c r="B103" s="86"/>
      <c r="C103" s="50"/>
      <c r="D103" s="86"/>
      <c r="E103" s="86"/>
      <c r="F103" s="24"/>
      <c r="G103" s="24"/>
      <c r="H103" s="24"/>
      <c r="I103" s="24"/>
      <c r="J103" s="86"/>
      <c r="K103" s="24"/>
      <c r="L103" s="24"/>
      <c r="M103" s="24"/>
      <c r="N103" s="28"/>
      <c r="O103" s="102"/>
      <c r="P103" s="126"/>
      <c r="Q103" s="30"/>
    </row>
    <row r="104" spans="1:17" ht="25.5" hidden="1" customHeight="1" x14ac:dyDescent="0.25">
      <c r="A104" s="106"/>
      <c r="B104" s="86"/>
      <c r="C104" s="87"/>
      <c r="D104" s="86"/>
      <c r="E104" s="86"/>
      <c r="F104" s="24"/>
      <c r="G104" s="29"/>
      <c r="H104" s="24"/>
      <c r="I104" s="29"/>
      <c r="J104" s="29"/>
      <c r="K104" s="88"/>
      <c r="L104" s="88"/>
      <c r="M104" s="88"/>
      <c r="N104" s="29"/>
      <c r="O104" s="102"/>
      <c r="P104" s="126"/>
      <c r="Q104" s="30"/>
    </row>
    <row r="105" spans="1:17" ht="71.25" customHeight="1" x14ac:dyDescent="0.25">
      <c r="A105" s="106" t="s">
        <v>187</v>
      </c>
      <c r="B105" s="86" t="s">
        <v>6</v>
      </c>
      <c r="C105" s="50" t="s">
        <v>30</v>
      </c>
      <c r="D105" s="86"/>
      <c r="E105" s="86"/>
      <c r="F105" s="24"/>
      <c r="G105" s="29"/>
      <c r="H105" s="24"/>
      <c r="I105" s="24"/>
      <c r="J105" s="86"/>
      <c r="K105" s="24"/>
      <c r="L105" s="24"/>
      <c r="M105" s="24">
        <v>1</v>
      </c>
      <c r="N105" s="28">
        <f t="shared" ref="N105:N106" si="26">M105</f>
        <v>1</v>
      </c>
      <c r="O105" s="102"/>
      <c r="P105" s="126"/>
      <c r="Q105" s="30"/>
    </row>
    <row r="106" spans="1:17" ht="32.25" customHeight="1" x14ac:dyDescent="0.25">
      <c r="A106" s="106"/>
      <c r="B106" s="86" t="s">
        <v>10</v>
      </c>
      <c r="C106" s="87" t="s">
        <v>11</v>
      </c>
      <c r="D106" s="86"/>
      <c r="E106" s="86"/>
      <c r="F106" s="24"/>
      <c r="G106" s="29"/>
      <c r="H106" s="24"/>
      <c r="I106" s="88"/>
      <c r="J106" s="29"/>
      <c r="K106" s="88"/>
      <c r="L106" s="88"/>
      <c r="M106" s="88">
        <v>1000</v>
      </c>
      <c r="N106" s="29">
        <f t="shared" si="26"/>
        <v>1000</v>
      </c>
      <c r="O106" s="102"/>
      <c r="P106" s="126"/>
      <c r="Q106" s="30"/>
    </row>
    <row r="107" spans="1:17" ht="36.75" customHeight="1" x14ac:dyDescent="0.25">
      <c r="A107" s="106" t="s">
        <v>188</v>
      </c>
      <c r="B107" s="86" t="s">
        <v>6</v>
      </c>
      <c r="C107" s="50" t="s">
        <v>30</v>
      </c>
      <c r="D107" s="86"/>
      <c r="E107" s="86"/>
      <c r="F107" s="24"/>
      <c r="G107" s="29"/>
      <c r="H107" s="24"/>
      <c r="I107" s="24"/>
      <c r="J107" s="24"/>
      <c r="K107" s="24"/>
      <c r="L107" s="24">
        <v>1</v>
      </c>
      <c r="M107" s="24"/>
      <c r="N107" s="28">
        <f>L107</f>
        <v>1</v>
      </c>
      <c r="O107" s="102"/>
      <c r="P107" s="126"/>
      <c r="Q107" s="30"/>
    </row>
    <row r="108" spans="1:17" ht="21" customHeight="1" x14ac:dyDescent="0.25">
      <c r="A108" s="106"/>
      <c r="B108" s="86" t="s">
        <v>10</v>
      </c>
      <c r="C108" s="87" t="s">
        <v>11</v>
      </c>
      <c r="D108" s="86"/>
      <c r="E108" s="86"/>
      <c r="F108" s="24"/>
      <c r="G108" s="29"/>
      <c r="H108" s="24"/>
      <c r="I108" s="88"/>
      <c r="J108" s="88"/>
      <c r="K108" s="88"/>
      <c r="L108" s="88">
        <v>1000</v>
      </c>
      <c r="M108" s="88"/>
      <c r="N108" s="29">
        <f>L108</f>
        <v>1000</v>
      </c>
      <c r="O108" s="102"/>
      <c r="P108" s="126"/>
      <c r="Q108" s="30"/>
    </row>
    <row r="109" spans="1:17" ht="21" customHeight="1" x14ac:dyDescent="0.25">
      <c r="A109" s="103" t="s">
        <v>189</v>
      </c>
      <c r="B109" s="86" t="s">
        <v>6</v>
      </c>
      <c r="C109" s="50" t="s">
        <v>30</v>
      </c>
      <c r="D109" s="86"/>
      <c r="E109" s="86"/>
      <c r="F109" s="24"/>
      <c r="G109" s="29"/>
      <c r="H109" s="24"/>
      <c r="I109" s="88"/>
      <c r="J109" s="88"/>
      <c r="K109" s="88"/>
      <c r="L109" s="88"/>
      <c r="M109" s="88">
        <v>0</v>
      </c>
      <c r="N109" s="29">
        <v>0</v>
      </c>
      <c r="O109" s="83"/>
      <c r="P109" s="82"/>
      <c r="Q109" s="30"/>
    </row>
    <row r="110" spans="1:17" ht="60" customHeight="1" x14ac:dyDescent="0.25">
      <c r="A110" s="104"/>
      <c r="B110" s="86" t="s">
        <v>10</v>
      </c>
      <c r="C110" s="87" t="s">
        <v>11</v>
      </c>
      <c r="D110" s="86"/>
      <c r="E110" s="86"/>
      <c r="F110" s="24"/>
      <c r="G110" s="29"/>
      <c r="H110" s="24"/>
      <c r="I110" s="88"/>
      <c r="J110" s="88"/>
      <c r="K110" s="88"/>
      <c r="L110" s="88"/>
      <c r="M110" s="88">
        <v>0</v>
      </c>
      <c r="N110" s="29">
        <v>0</v>
      </c>
      <c r="O110" s="83"/>
      <c r="P110" s="82"/>
      <c r="Q110" s="30"/>
    </row>
    <row r="111" spans="1:17" ht="21.75" customHeight="1" x14ac:dyDescent="0.25">
      <c r="A111" s="106" t="s">
        <v>190</v>
      </c>
      <c r="B111" s="86" t="s">
        <v>6</v>
      </c>
      <c r="C111" s="50" t="s">
        <v>30</v>
      </c>
      <c r="D111" s="86"/>
      <c r="E111" s="86"/>
      <c r="F111" s="24"/>
      <c r="G111" s="29"/>
      <c r="H111" s="24"/>
      <c r="I111" s="88"/>
      <c r="J111" s="28"/>
      <c r="K111" s="49"/>
      <c r="L111" s="49"/>
      <c r="M111" s="49">
        <v>1</v>
      </c>
      <c r="N111" s="28">
        <f>M111</f>
        <v>1</v>
      </c>
      <c r="O111" s="83"/>
      <c r="P111" s="82"/>
      <c r="Q111" s="30"/>
    </row>
    <row r="112" spans="1:17" ht="45.75" customHeight="1" x14ac:dyDescent="0.25">
      <c r="A112" s="106"/>
      <c r="B112" s="86" t="s">
        <v>10</v>
      </c>
      <c r="C112" s="87" t="s">
        <v>11</v>
      </c>
      <c r="D112" s="86"/>
      <c r="E112" s="86"/>
      <c r="F112" s="24"/>
      <c r="G112" s="29"/>
      <c r="H112" s="24"/>
      <c r="I112" s="88"/>
      <c r="J112" s="29"/>
      <c r="K112" s="88"/>
      <c r="L112" s="88"/>
      <c r="M112" s="88">
        <v>700</v>
      </c>
      <c r="N112" s="29">
        <f>M112</f>
        <v>700</v>
      </c>
      <c r="O112" s="83"/>
      <c r="P112" s="82"/>
      <c r="Q112" s="30"/>
    </row>
    <row r="113" spans="1:17" ht="55.5" customHeight="1" x14ac:dyDescent="0.25">
      <c r="A113" s="103" t="s">
        <v>191</v>
      </c>
      <c r="B113" s="86" t="s">
        <v>6</v>
      </c>
      <c r="C113" s="50" t="s">
        <v>30</v>
      </c>
      <c r="D113" s="86"/>
      <c r="E113" s="86"/>
      <c r="F113" s="24"/>
      <c r="G113" s="29"/>
      <c r="H113" s="24"/>
      <c r="I113" s="49">
        <v>1</v>
      </c>
      <c r="J113" s="29"/>
      <c r="K113" s="88"/>
      <c r="L113" s="88"/>
      <c r="M113" s="88"/>
      <c r="N113" s="28">
        <f t="shared" si="23"/>
        <v>1</v>
      </c>
      <c r="O113" s="83"/>
      <c r="P113" s="82"/>
      <c r="Q113" s="30"/>
    </row>
    <row r="114" spans="1:17" ht="41.25" customHeight="1" x14ac:dyDescent="0.25">
      <c r="A114" s="104"/>
      <c r="B114" s="86" t="s">
        <v>10</v>
      </c>
      <c r="C114" s="87" t="s">
        <v>11</v>
      </c>
      <c r="D114" s="86"/>
      <c r="E114" s="86"/>
      <c r="F114" s="24"/>
      <c r="G114" s="29"/>
      <c r="H114" s="24"/>
      <c r="I114" s="88">
        <v>80.900000000000006</v>
      </c>
      <c r="J114" s="29"/>
      <c r="K114" s="88"/>
      <c r="L114" s="88"/>
      <c r="M114" s="88"/>
      <c r="N114" s="29">
        <f t="shared" si="23"/>
        <v>80.900000000000006</v>
      </c>
      <c r="O114" s="83"/>
      <c r="P114" s="82"/>
      <c r="Q114" s="30"/>
    </row>
    <row r="115" spans="1:17" ht="36" customHeight="1" x14ac:dyDescent="0.25">
      <c r="A115" s="103" t="s">
        <v>192</v>
      </c>
      <c r="B115" s="86" t="s">
        <v>6</v>
      </c>
      <c r="C115" s="50" t="s">
        <v>30</v>
      </c>
      <c r="D115" s="86"/>
      <c r="E115" s="86"/>
      <c r="F115" s="24"/>
      <c r="G115" s="29"/>
      <c r="H115" s="24"/>
      <c r="I115" s="49"/>
      <c r="J115" s="29"/>
      <c r="K115" s="88"/>
      <c r="L115" s="88">
        <v>1</v>
      </c>
      <c r="M115" s="88"/>
      <c r="N115" s="29">
        <f t="shared" ref="N115:N118" si="27">D115+E115+F115+G115+H115+I115+J115+K115+L115</f>
        <v>1</v>
      </c>
      <c r="O115" s="83"/>
      <c r="P115" s="82"/>
      <c r="Q115" s="30"/>
    </row>
    <row r="116" spans="1:17" ht="30.75" customHeight="1" x14ac:dyDescent="0.25">
      <c r="A116" s="104"/>
      <c r="B116" s="86" t="s">
        <v>10</v>
      </c>
      <c r="C116" s="87" t="s">
        <v>11</v>
      </c>
      <c r="D116" s="86"/>
      <c r="E116" s="86"/>
      <c r="F116" s="24"/>
      <c r="G116" s="29"/>
      <c r="H116" s="24"/>
      <c r="I116" s="88"/>
      <c r="J116" s="29"/>
      <c r="K116" s="88"/>
      <c r="L116" s="88">
        <v>800</v>
      </c>
      <c r="M116" s="88"/>
      <c r="N116" s="29">
        <f t="shared" si="27"/>
        <v>800</v>
      </c>
      <c r="O116" s="83"/>
      <c r="P116" s="82"/>
      <c r="Q116" s="30"/>
    </row>
    <row r="117" spans="1:17" ht="36" customHeight="1" x14ac:dyDescent="0.25">
      <c r="A117" s="103" t="s">
        <v>193</v>
      </c>
      <c r="B117" s="86" t="s">
        <v>6</v>
      </c>
      <c r="C117" s="50" t="s">
        <v>30</v>
      </c>
      <c r="D117" s="86"/>
      <c r="E117" s="86"/>
      <c r="F117" s="24"/>
      <c r="G117" s="29"/>
      <c r="H117" s="24"/>
      <c r="I117" s="49"/>
      <c r="J117" s="29"/>
      <c r="K117" s="88"/>
      <c r="L117" s="88">
        <v>1</v>
      </c>
      <c r="M117" s="88"/>
      <c r="N117" s="29">
        <f t="shared" si="27"/>
        <v>1</v>
      </c>
      <c r="O117" s="83"/>
      <c r="P117" s="82"/>
      <c r="Q117" s="30"/>
    </row>
    <row r="118" spans="1:17" ht="33" customHeight="1" x14ac:dyDescent="0.25">
      <c r="A118" s="104"/>
      <c r="B118" s="86" t="s">
        <v>10</v>
      </c>
      <c r="C118" s="87" t="s">
        <v>11</v>
      </c>
      <c r="D118" s="86"/>
      <c r="E118" s="86"/>
      <c r="F118" s="24"/>
      <c r="G118" s="29"/>
      <c r="H118" s="24"/>
      <c r="I118" s="88"/>
      <c r="J118" s="29"/>
      <c r="K118" s="88"/>
      <c r="L118" s="88">
        <v>800</v>
      </c>
      <c r="M118" s="88"/>
      <c r="N118" s="29">
        <f t="shared" si="27"/>
        <v>800</v>
      </c>
      <c r="O118" s="83"/>
      <c r="P118" s="82"/>
      <c r="Q118" s="30"/>
    </row>
    <row r="119" spans="1:17" ht="36" customHeight="1" x14ac:dyDescent="0.25">
      <c r="A119" s="103" t="s">
        <v>194</v>
      </c>
      <c r="B119" s="86" t="s">
        <v>6</v>
      </c>
      <c r="C119" s="50" t="s">
        <v>30</v>
      </c>
      <c r="D119" s="86"/>
      <c r="E119" s="86"/>
      <c r="F119" s="24"/>
      <c r="G119" s="29"/>
      <c r="H119" s="24"/>
      <c r="I119" s="49"/>
      <c r="J119" s="29"/>
      <c r="K119" s="88"/>
      <c r="L119" s="88">
        <v>1</v>
      </c>
      <c r="M119" s="88"/>
      <c r="N119" s="29">
        <f>L119+M119</f>
        <v>1</v>
      </c>
      <c r="O119" s="83"/>
      <c r="P119" s="82"/>
      <c r="Q119" s="30"/>
    </row>
    <row r="120" spans="1:17" ht="24" customHeight="1" x14ac:dyDescent="0.25">
      <c r="A120" s="104"/>
      <c r="B120" s="86" t="s">
        <v>10</v>
      </c>
      <c r="C120" s="87" t="s">
        <v>11</v>
      </c>
      <c r="D120" s="86"/>
      <c r="E120" s="86"/>
      <c r="F120" s="24"/>
      <c r="G120" s="29"/>
      <c r="H120" s="24"/>
      <c r="I120" s="88"/>
      <c r="J120" s="29"/>
      <c r="K120" s="88"/>
      <c r="L120" s="88">
        <v>551</v>
      </c>
      <c r="M120" s="88"/>
      <c r="N120" s="29">
        <f>L120+M120</f>
        <v>551</v>
      </c>
      <c r="O120" s="83"/>
      <c r="P120" s="82"/>
      <c r="Q120" s="30"/>
    </row>
    <row r="121" spans="1:17" ht="34.5" customHeight="1" x14ac:dyDescent="0.25">
      <c r="A121" s="103" t="s">
        <v>195</v>
      </c>
      <c r="B121" s="86" t="s">
        <v>6</v>
      </c>
      <c r="C121" s="50" t="s">
        <v>30</v>
      </c>
      <c r="D121" s="86"/>
      <c r="E121" s="86"/>
      <c r="F121" s="24"/>
      <c r="G121" s="29"/>
      <c r="H121" s="24"/>
      <c r="I121" s="88"/>
      <c r="J121" s="29"/>
      <c r="K121" s="88"/>
      <c r="L121" s="88"/>
      <c r="M121" s="88">
        <v>1</v>
      </c>
      <c r="N121" s="29">
        <f t="shared" ref="N121:N130" si="28">M121</f>
        <v>1</v>
      </c>
      <c r="O121" s="83"/>
      <c r="P121" s="82"/>
      <c r="Q121" s="30"/>
    </row>
    <row r="122" spans="1:17" ht="99.75" customHeight="1" x14ac:dyDescent="0.25">
      <c r="A122" s="104"/>
      <c r="B122" s="86" t="s">
        <v>10</v>
      </c>
      <c r="C122" s="87" t="s">
        <v>11</v>
      </c>
      <c r="D122" s="86"/>
      <c r="E122" s="86"/>
      <c r="F122" s="24"/>
      <c r="G122" s="29"/>
      <c r="H122" s="24"/>
      <c r="I122" s="88"/>
      <c r="J122" s="29"/>
      <c r="K122" s="88"/>
      <c r="L122" s="88"/>
      <c r="M122" s="88">
        <v>1000</v>
      </c>
      <c r="N122" s="29">
        <f t="shared" si="28"/>
        <v>1000</v>
      </c>
      <c r="O122" s="83"/>
      <c r="P122" s="82"/>
      <c r="Q122" s="30"/>
    </row>
    <row r="123" spans="1:17" ht="48.75" customHeight="1" x14ac:dyDescent="0.25">
      <c r="A123" s="103" t="s">
        <v>196</v>
      </c>
      <c r="B123" s="86" t="s">
        <v>6</v>
      </c>
      <c r="C123" s="50" t="s">
        <v>30</v>
      </c>
      <c r="D123" s="86"/>
      <c r="E123" s="86"/>
      <c r="F123" s="24"/>
      <c r="G123" s="29"/>
      <c r="H123" s="24"/>
      <c r="I123" s="88"/>
      <c r="J123" s="29"/>
      <c r="K123" s="88"/>
      <c r="L123" s="88"/>
      <c r="M123" s="88">
        <v>1</v>
      </c>
      <c r="N123" s="29">
        <f t="shared" si="28"/>
        <v>1</v>
      </c>
      <c r="O123" s="83"/>
      <c r="P123" s="82"/>
      <c r="Q123" s="30"/>
    </row>
    <row r="124" spans="1:17" ht="80.25" customHeight="1" x14ac:dyDescent="0.25">
      <c r="A124" s="104"/>
      <c r="B124" s="86" t="s">
        <v>10</v>
      </c>
      <c r="C124" s="87" t="s">
        <v>11</v>
      </c>
      <c r="D124" s="86"/>
      <c r="E124" s="86"/>
      <c r="F124" s="24"/>
      <c r="G124" s="29"/>
      <c r="H124" s="24"/>
      <c r="I124" s="88"/>
      <c r="J124" s="29"/>
      <c r="K124" s="88"/>
      <c r="L124" s="88"/>
      <c r="M124" s="88">
        <v>500</v>
      </c>
      <c r="N124" s="29">
        <f t="shared" si="28"/>
        <v>500</v>
      </c>
      <c r="O124" s="83"/>
      <c r="P124" s="82"/>
      <c r="Q124" s="30"/>
    </row>
    <row r="125" spans="1:17" ht="45.75" customHeight="1" x14ac:dyDescent="0.25">
      <c r="A125" s="103" t="s">
        <v>197</v>
      </c>
      <c r="B125" s="86" t="s">
        <v>6</v>
      </c>
      <c r="C125" s="50" t="s">
        <v>30</v>
      </c>
      <c r="D125" s="86"/>
      <c r="E125" s="86"/>
      <c r="F125" s="24"/>
      <c r="G125" s="29"/>
      <c r="H125" s="24"/>
      <c r="I125" s="88"/>
      <c r="J125" s="29"/>
      <c r="K125" s="88"/>
      <c r="L125" s="88"/>
      <c r="M125" s="88">
        <v>1</v>
      </c>
      <c r="N125" s="29">
        <f t="shared" si="28"/>
        <v>1</v>
      </c>
      <c r="O125" s="83"/>
      <c r="P125" s="82"/>
      <c r="Q125" s="30"/>
    </row>
    <row r="126" spans="1:17" ht="35.25" customHeight="1" x14ac:dyDescent="0.25">
      <c r="A126" s="104"/>
      <c r="B126" s="86" t="s">
        <v>10</v>
      </c>
      <c r="C126" s="87" t="s">
        <v>11</v>
      </c>
      <c r="D126" s="86"/>
      <c r="E126" s="86"/>
      <c r="F126" s="24"/>
      <c r="G126" s="29"/>
      <c r="H126" s="24"/>
      <c r="I126" s="88"/>
      <c r="J126" s="29"/>
      <c r="K126" s="88"/>
      <c r="L126" s="88"/>
      <c r="M126" s="88">
        <v>700</v>
      </c>
      <c r="N126" s="29">
        <f t="shared" si="28"/>
        <v>700</v>
      </c>
      <c r="O126" s="83"/>
      <c r="P126" s="82"/>
      <c r="Q126" s="30"/>
    </row>
    <row r="127" spans="1:17" ht="53.25" customHeight="1" x14ac:dyDescent="0.25">
      <c r="A127" s="103" t="s">
        <v>198</v>
      </c>
      <c r="B127" s="86" t="s">
        <v>6</v>
      </c>
      <c r="C127" s="50" t="s">
        <v>30</v>
      </c>
      <c r="D127" s="86"/>
      <c r="E127" s="86"/>
      <c r="F127" s="24"/>
      <c r="G127" s="29"/>
      <c r="H127" s="24"/>
      <c r="I127" s="88"/>
      <c r="J127" s="29"/>
      <c r="K127" s="88"/>
      <c r="L127" s="88"/>
      <c r="M127" s="88">
        <v>1</v>
      </c>
      <c r="N127" s="29">
        <f t="shared" si="28"/>
        <v>1</v>
      </c>
      <c r="O127" s="83"/>
      <c r="P127" s="82"/>
      <c r="Q127" s="30"/>
    </row>
    <row r="128" spans="1:17" ht="54.75" customHeight="1" x14ac:dyDescent="0.25">
      <c r="A128" s="104"/>
      <c r="B128" s="86" t="s">
        <v>10</v>
      </c>
      <c r="C128" s="87" t="s">
        <v>11</v>
      </c>
      <c r="D128" s="86"/>
      <c r="E128" s="86"/>
      <c r="F128" s="24"/>
      <c r="G128" s="29"/>
      <c r="H128" s="24"/>
      <c r="I128" s="88"/>
      <c r="J128" s="29"/>
      <c r="K128" s="88"/>
      <c r="L128" s="88"/>
      <c r="M128" s="88">
        <v>150</v>
      </c>
      <c r="N128" s="29">
        <f t="shared" si="28"/>
        <v>150</v>
      </c>
      <c r="O128" s="83"/>
      <c r="P128" s="82"/>
      <c r="Q128" s="30"/>
    </row>
    <row r="129" spans="1:17" ht="53.25" customHeight="1" x14ac:dyDescent="0.25">
      <c r="A129" s="103" t="s">
        <v>199</v>
      </c>
      <c r="B129" s="86" t="s">
        <v>6</v>
      </c>
      <c r="C129" s="50" t="s">
        <v>30</v>
      </c>
      <c r="D129" s="86"/>
      <c r="E129" s="86"/>
      <c r="F129" s="24"/>
      <c r="G129" s="29"/>
      <c r="H129" s="24"/>
      <c r="I129" s="88"/>
      <c r="J129" s="29"/>
      <c r="K129" s="88"/>
      <c r="L129" s="88"/>
      <c r="M129" s="88">
        <v>1</v>
      </c>
      <c r="N129" s="29">
        <f t="shared" si="28"/>
        <v>1</v>
      </c>
      <c r="O129" s="83"/>
      <c r="P129" s="82"/>
      <c r="Q129" s="30"/>
    </row>
    <row r="130" spans="1:17" ht="49.5" customHeight="1" x14ac:dyDescent="0.25">
      <c r="A130" s="104"/>
      <c r="B130" s="86" t="s">
        <v>10</v>
      </c>
      <c r="C130" s="87" t="s">
        <v>11</v>
      </c>
      <c r="D130" s="86"/>
      <c r="E130" s="86"/>
      <c r="F130" s="24"/>
      <c r="G130" s="29"/>
      <c r="H130" s="24"/>
      <c r="I130" s="88"/>
      <c r="J130" s="29"/>
      <c r="K130" s="88"/>
      <c r="L130" s="88"/>
      <c r="M130" s="88">
        <v>150</v>
      </c>
      <c r="N130" s="29">
        <f t="shared" si="28"/>
        <v>150</v>
      </c>
      <c r="O130" s="83"/>
      <c r="P130" s="82"/>
      <c r="Q130" s="30"/>
    </row>
    <row r="131" spans="1:17" ht="49.5" customHeight="1" x14ac:dyDescent="0.25">
      <c r="A131" s="110" t="s">
        <v>200</v>
      </c>
      <c r="B131" s="86" t="s">
        <v>6</v>
      </c>
      <c r="C131" s="50" t="s">
        <v>30</v>
      </c>
      <c r="D131" s="86"/>
      <c r="E131" s="86"/>
      <c r="F131" s="24"/>
      <c r="G131" s="29"/>
      <c r="H131" s="24"/>
      <c r="I131" s="88"/>
      <c r="J131" s="29"/>
      <c r="K131" s="88"/>
      <c r="L131" s="88">
        <v>1</v>
      </c>
      <c r="M131" s="88"/>
      <c r="N131" s="29">
        <f>L131+M131</f>
        <v>1</v>
      </c>
      <c r="O131" s="83"/>
      <c r="P131" s="82"/>
      <c r="Q131" s="30"/>
    </row>
    <row r="132" spans="1:17" ht="45.75" customHeight="1" x14ac:dyDescent="0.25">
      <c r="A132" s="111"/>
      <c r="B132" s="86" t="s">
        <v>10</v>
      </c>
      <c r="C132" s="87" t="s">
        <v>11</v>
      </c>
      <c r="D132" s="86"/>
      <c r="E132" s="86"/>
      <c r="F132" s="24"/>
      <c r="G132" s="29"/>
      <c r="H132" s="24"/>
      <c r="I132" s="88"/>
      <c r="J132" s="29"/>
      <c r="K132" s="88"/>
      <c r="L132" s="88">
        <v>270</v>
      </c>
      <c r="M132" s="88"/>
      <c r="N132" s="29">
        <f>L132+M132</f>
        <v>270</v>
      </c>
      <c r="O132" s="83"/>
      <c r="P132" s="82"/>
      <c r="Q132" s="30"/>
    </row>
    <row r="133" spans="1:17" ht="35.25" customHeight="1" x14ac:dyDescent="0.25">
      <c r="A133" s="114" t="s">
        <v>79</v>
      </c>
      <c r="B133" s="86" t="s">
        <v>6</v>
      </c>
      <c r="C133" s="87" t="s">
        <v>7</v>
      </c>
      <c r="D133" s="88">
        <f>D140+D144+D146+D148+D150+D152+D154+D156+D158+D160+D162+D164+D166+D168+D170+D172+D174+D176</f>
        <v>1.4</v>
      </c>
      <c r="E133" s="88">
        <f t="shared" ref="E133:J133" si="29">E140+E144+E146+E148+E150+E152+E154+E156+E158+E160+E162+E164+E166+E168+E170+E172+E174+E176</f>
        <v>1.4</v>
      </c>
      <c r="F133" s="88">
        <f t="shared" si="29"/>
        <v>0</v>
      </c>
      <c r="G133" s="88">
        <f t="shared" si="29"/>
        <v>0</v>
      </c>
      <c r="H133" s="88">
        <f t="shared" si="29"/>
        <v>0.4</v>
      </c>
      <c r="I133" s="88">
        <f t="shared" si="29"/>
        <v>1.7</v>
      </c>
      <c r="J133" s="88">
        <f t="shared" si="29"/>
        <v>1</v>
      </c>
      <c r="K133" s="88">
        <f>K140+K144+K146+K148+K150+K152+K154+K156+K158+K160+K162+K164+K166+K168+M170+K172+M174+K176</f>
        <v>0</v>
      </c>
      <c r="L133" s="88">
        <f>L140+M144+M146+M148+M150+M152+M154+L156+M158+M160+M162+M164+L166+M168+M172+L174+M176</f>
        <v>0</v>
      </c>
      <c r="M133" s="88">
        <f>M140+N144+N146+N148+N150+N152+N154+M156+N158+N160+N162+N164+M166+N168+N170+N172+N176</f>
        <v>0</v>
      </c>
      <c r="N133" s="29">
        <f>D133+E133+F133+G133+H133+I133+J133+K133+L133+M133</f>
        <v>5.8999999999999995</v>
      </c>
      <c r="O133" s="101" t="s">
        <v>104</v>
      </c>
      <c r="P133" s="125" t="s">
        <v>97</v>
      </c>
      <c r="Q133" s="30"/>
    </row>
    <row r="134" spans="1:17" ht="26.25" customHeight="1" x14ac:dyDescent="0.25">
      <c r="A134" s="115"/>
      <c r="B134" s="86" t="s">
        <v>22</v>
      </c>
      <c r="C134" s="87" t="s">
        <v>11</v>
      </c>
      <c r="D134" s="29">
        <f>D135/D133</f>
        <v>2661.5</v>
      </c>
      <c r="E134" s="29">
        <f t="shared" ref="E134:I134" si="30">E135/E133</f>
        <v>14075.857142857145</v>
      </c>
      <c r="F134" s="29">
        <v>0</v>
      </c>
      <c r="G134" s="29">
        <v>0</v>
      </c>
      <c r="H134" s="29">
        <f>H135/H133</f>
        <v>21335</v>
      </c>
      <c r="I134" s="29">
        <f t="shared" si="30"/>
        <v>15218.941176470589</v>
      </c>
      <c r="J134" s="29">
        <f>J135/J133</f>
        <v>22098.6</v>
      </c>
      <c r="K134" s="29">
        <v>0</v>
      </c>
      <c r="L134" s="29">
        <v>0</v>
      </c>
      <c r="M134" s="29">
        <v>0</v>
      </c>
      <c r="N134" s="89">
        <f>N135/N133</f>
        <v>13548.661016949154</v>
      </c>
      <c r="O134" s="102"/>
      <c r="P134" s="126"/>
      <c r="Q134" s="30"/>
    </row>
    <row r="135" spans="1:17" ht="36.75" customHeight="1" x14ac:dyDescent="0.25">
      <c r="A135" s="115"/>
      <c r="B135" s="86" t="s">
        <v>71</v>
      </c>
      <c r="C135" s="87" t="s">
        <v>11</v>
      </c>
      <c r="D135" s="29">
        <f>D136+D137+D138+D139</f>
        <v>3726.1</v>
      </c>
      <c r="E135" s="29">
        <f t="shared" ref="E135:M135" si="31">E136+E137+E138+E139</f>
        <v>19706.2</v>
      </c>
      <c r="F135" s="29">
        <f t="shared" si="31"/>
        <v>0</v>
      </c>
      <c r="G135" s="29">
        <f t="shared" si="31"/>
        <v>0</v>
      </c>
      <c r="H135" s="29">
        <f t="shared" si="31"/>
        <v>8534</v>
      </c>
      <c r="I135" s="29">
        <f t="shared" si="31"/>
        <v>25872.2</v>
      </c>
      <c r="J135" s="29">
        <f t="shared" si="31"/>
        <v>22098.6</v>
      </c>
      <c r="K135" s="29">
        <f t="shared" si="31"/>
        <v>0</v>
      </c>
      <c r="L135" s="29">
        <f t="shared" si="31"/>
        <v>0</v>
      </c>
      <c r="M135" s="29">
        <f t="shared" si="31"/>
        <v>0</v>
      </c>
      <c r="N135" s="29">
        <f t="shared" ref="N135:N139" si="32">D135+E135+F135+G135+H135+I135+J135+K135+L135+M135</f>
        <v>79937.100000000006</v>
      </c>
      <c r="O135" s="102"/>
      <c r="P135" s="126"/>
      <c r="Q135" s="30"/>
    </row>
    <row r="136" spans="1:17" ht="36" customHeight="1" x14ac:dyDescent="0.25">
      <c r="A136" s="115"/>
      <c r="B136" s="86" t="s">
        <v>23</v>
      </c>
      <c r="C136" s="87" t="s">
        <v>11</v>
      </c>
      <c r="D136" s="29">
        <v>0</v>
      </c>
      <c r="E136" s="29">
        <v>0</v>
      </c>
      <c r="F136" s="88">
        <v>0</v>
      </c>
      <c r="G136" s="88">
        <v>0</v>
      </c>
      <c r="H136" s="88">
        <v>0</v>
      </c>
      <c r="I136" s="88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f t="shared" si="32"/>
        <v>0</v>
      </c>
      <c r="O136" s="102"/>
      <c r="P136" s="126"/>
      <c r="Q136" s="30"/>
    </row>
    <row r="137" spans="1:17" ht="33.75" customHeight="1" x14ac:dyDescent="0.25">
      <c r="A137" s="115"/>
      <c r="B137" s="86" t="s">
        <v>17</v>
      </c>
      <c r="C137" s="87" t="s">
        <v>11</v>
      </c>
      <c r="D137" s="29">
        <v>0</v>
      </c>
      <c r="E137" s="29">
        <f>E141</f>
        <v>19706.2</v>
      </c>
      <c r="F137" s="88">
        <v>0</v>
      </c>
      <c r="G137" s="88">
        <v>0</v>
      </c>
      <c r="H137" s="88">
        <f>0</f>
        <v>0</v>
      </c>
      <c r="I137" s="88">
        <v>0</v>
      </c>
      <c r="J137" s="88">
        <v>0</v>
      </c>
      <c r="K137" s="88">
        <v>0</v>
      </c>
      <c r="L137" s="88">
        <v>0</v>
      </c>
      <c r="M137" s="88">
        <v>0</v>
      </c>
      <c r="N137" s="29">
        <f t="shared" si="32"/>
        <v>19706.2</v>
      </c>
      <c r="O137" s="102"/>
      <c r="P137" s="126"/>
      <c r="Q137" s="30"/>
    </row>
    <row r="138" spans="1:17" ht="32.25" customHeight="1" x14ac:dyDescent="0.25">
      <c r="A138" s="115"/>
      <c r="B138" s="86" t="s">
        <v>9</v>
      </c>
      <c r="C138" s="87" t="s">
        <v>11</v>
      </c>
      <c r="D138" s="29">
        <f>D141</f>
        <v>3726.1</v>
      </c>
      <c r="E138" s="29">
        <v>0</v>
      </c>
      <c r="F138" s="88">
        <v>0</v>
      </c>
      <c r="G138" s="88">
        <f>G157+G155</f>
        <v>0</v>
      </c>
      <c r="H138" s="88">
        <v>0</v>
      </c>
      <c r="I138" s="88">
        <f>I157</f>
        <v>1431</v>
      </c>
      <c r="J138" s="88">
        <f>J137/75*20</f>
        <v>0</v>
      </c>
      <c r="K138" s="88">
        <v>0</v>
      </c>
      <c r="L138" s="88">
        <v>0</v>
      </c>
      <c r="M138" s="88">
        <v>0</v>
      </c>
      <c r="N138" s="29">
        <f t="shared" si="32"/>
        <v>5157.1000000000004</v>
      </c>
      <c r="O138" s="102"/>
      <c r="P138" s="126"/>
      <c r="Q138" s="30"/>
    </row>
    <row r="139" spans="1:17" ht="27.75" customHeight="1" x14ac:dyDescent="0.25">
      <c r="A139" s="116"/>
      <c r="B139" s="86" t="s">
        <v>24</v>
      </c>
      <c r="C139" s="87" t="s">
        <v>11</v>
      </c>
      <c r="D139" s="29">
        <v>0</v>
      </c>
      <c r="E139" s="29">
        <v>0</v>
      </c>
      <c r="F139" s="88">
        <v>0</v>
      </c>
      <c r="G139" s="88">
        <f>G147</f>
        <v>0</v>
      </c>
      <c r="H139" s="88">
        <f>H141+H145+H147+H149+H151+H153+H155+H157+H159+H161+H163</f>
        <v>8534</v>
      </c>
      <c r="I139" s="88">
        <f>I141+I145+I147+I149+I151+I153+I155+I159+I161+I163+I167</f>
        <v>24441.200000000001</v>
      </c>
      <c r="J139" s="88">
        <f>J167</f>
        <v>22098.6</v>
      </c>
      <c r="K139" s="88">
        <v>0</v>
      </c>
      <c r="L139" s="88">
        <v>0</v>
      </c>
      <c r="M139" s="88">
        <v>0</v>
      </c>
      <c r="N139" s="29">
        <f t="shared" si="32"/>
        <v>55073.799999999996</v>
      </c>
      <c r="O139" s="102"/>
      <c r="P139" s="126"/>
      <c r="Q139" s="30"/>
    </row>
    <row r="140" spans="1:17" ht="33" customHeight="1" x14ac:dyDescent="0.25">
      <c r="A140" s="117" t="s">
        <v>110</v>
      </c>
      <c r="B140" s="86" t="s">
        <v>6</v>
      </c>
      <c r="C140" s="87" t="s">
        <v>7</v>
      </c>
      <c r="D140" s="29">
        <v>1.4</v>
      </c>
      <c r="E140" s="29">
        <v>1.4</v>
      </c>
      <c r="F140" s="51"/>
      <c r="G140" s="52"/>
      <c r="H140" s="52">
        <v>0.4</v>
      </c>
      <c r="I140" s="24">
        <v>0.4</v>
      </c>
      <c r="J140" s="46"/>
      <c r="K140" s="86"/>
      <c r="L140" s="86"/>
      <c r="M140" s="86"/>
      <c r="N140" s="29">
        <f>D140+E140+F140+G140+H140+I140+J140+K140+L140</f>
        <v>3.5999999999999996</v>
      </c>
      <c r="O140" s="102"/>
      <c r="P140" s="126"/>
      <c r="Q140" s="30"/>
    </row>
    <row r="141" spans="1:17" ht="145.5" customHeight="1" x14ac:dyDescent="0.25">
      <c r="A141" s="117"/>
      <c r="B141" s="86" t="s">
        <v>10</v>
      </c>
      <c r="C141" s="87" t="s">
        <v>11</v>
      </c>
      <c r="D141" s="86">
        <v>3726.1</v>
      </c>
      <c r="E141" s="86">
        <v>19706.2</v>
      </c>
      <c r="F141" s="53"/>
      <c r="G141" s="52"/>
      <c r="H141" s="52">
        <v>8534</v>
      </c>
      <c r="I141" s="24">
        <v>3636.3</v>
      </c>
      <c r="J141" s="86"/>
      <c r="K141" s="86"/>
      <c r="L141" s="86"/>
      <c r="M141" s="86"/>
      <c r="N141" s="29">
        <f>D141+E141+F141+G141+H141+I141+J141+K141+L141</f>
        <v>35602.6</v>
      </c>
      <c r="O141" s="102"/>
      <c r="P141" s="126"/>
      <c r="Q141" s="30"/>
    </row>
    <row r="142" spans="1:17" ht="36" customHeight="1" x14ac:dyDescent="0.25">
      <c r="A142" s="122" t="s">
        <v>133</v>
      </c>
      <c r="B142" s="86" t="s">
        <v>6</v>
      </c>
      <c r="C142" s="87" t="s">
        <v>7</v>
      </c>
      <c r="D142" s="86"/>
      <c r="E142" s="86"/>
      <c r="F142" s="53"/>
      <c r="G142" s="52"/>
      <c r="H142" s="52"/>
      <c r="I142" s="24"/>
      <c r="J142" s="86"/>
      <c r="K142" s="86"/>
      <c r="L142" s="86">
        <v>0</v>
      </c>
      <c r="M142" s="86"/>
      <c r="N142" s="29">
        <v>0</v>
      </c>
      <c r="O142" s="83"/>
      <c r="P142" s="82"/>
      <c r="Q142" s="30"/>
    </row>
    <row r="143" spans="1:17" ht="65.25" customHeight="1" x14ac:dyDescent="0.25">
      <c r="A143" s="123"/>
      <c r="B143" s="86" t="s">
        <v>10</v>
      </c>
      <c r="C143" s="87" t="s">
        <v>11</v>
      </c>
      <c r="D143" s="86"/>
      <c r="E143" s="86"/>
      <c r="F143" s="53"/>
      <c r="G143" s="52"/>
      <c r="H143" s="52"/>
      <c r="I143" s="24"/>
      <c r="J143" s="86"/>
      <c r="K143" s="86"/>
      <c r="L143" s="86">
        <v>0</v>
      </c>
      <c r="M143" s="86"/>
      <c r="N143" s="29">
        <v>0</v>
      </c>
      <c r="O143" s="83"/>
      <c r="P143" s="82"/>
      <c r="Q143" s="30"/>
    </row>
    <row r="144" spans="1:17" ht="45" customHeight="1" x14ac:dyDescent="0.25">
      <c r="A144" s="121" t="s">
        <v>134</v>
      </c>
      <c r="B144" s="86" t="s">
        <v>6</v>
      </c>
      <c r="C144" s="87" t="s">
        <v>7</v>
      </c>
      <c r="D144" s="29"/>
      <c r="E144" s="29"/>
      <c r="F144" s="88"/>
      <c r="G144" s="88"/>
      <c r="H144" s="34"/>
      <c r="I144" s="88"/>
      <c r="J144" s="88"/>
      <c r="K144" s="29"/>
      <c r="L144" s="39"/>
      <c r="M144" s="29"/>
      <c r="N144" s="29">
        <f>D144+E144+F144+G144+H144+I144+J144+K144+M144</f>
        <v>0</v>
      </c>
      <c r="O144" s="34"/>
      <c r="P144" s="35"/>
      <c r="Q144" s="38"/>
    </row>
    <row r="145" spans="1:17" ht="83.25" customHeight="1" x14ac:dyDescent="0.25">
      <c r="A145" s="121"/>
      <c r="B145" s="86" t="s">
        <v>10</v>
      </c>
      <c r="C145" s="87" t="s">
        <v>11</v>
      </c>
      <c r="D145" s="29"/>
      <c r="E145" s="29"/>
      <c r="F145" s="88"/>
      <c r="G145" s="88"/>
      <c r="H145" s="34"/>
      <c r="I145" s="88"/>
      <c r="J145" s="88"/>
      <c r="K145" s="29"/>
      <c r="L145" s="39"/>
      <c r="M145" s="29" t="s">
        <v>109</v>
      </c>
      <c r="N145" s="29">
        <v>0</v>
      </c>
      <c r="O145" s="34"/>
      <c r="P145" s="35"/>
      <c r="Q145" s="54"/>
    </row>
    <row r="146" spans="1:17" ht="2.25" hidden="1" customHeight="1" x14ac:dyDescent="0.25">
      <c r="A146" s="121"/>
      <c r="B146" s="29"/>
      <c r="C146" s="55"/>
      <c r="D146" s="29"/>
      <c r="E146" s="29"/>
      <c r="F146" s="88"/>
      <c r="G146" s="34"/>
      <c r="H146" s="88"/>
      <c r="I146" s="88"/>
      <c r="J146" s="88"/>
      <c r="K146" s="88"/>
      <c r="L146" s="39"/>
      <c r="M146" s="88"/>
      <c r="N146" s="29"/>
      <c r="O146" s="34"/>
      <c r="P146" s="35"/>
      <c r="Q146" s="54"/>
    </row>
    <row r="147" spans="1:17" ht="27.75" hidden="1" customHeight="1" x14ac:dyDescent="0.25">
      <c r="A147" s="124"/>
      <c r="B147" s="29"/>
      <c r="C147" s="55"/>
      <c r="D147" s="29"/>
      <c r="E147" s="29"/>
      <c r="F147" s="88"/>
      <c r="G147" s="34"/>
      <c r="H147" s="88"/>
      <c r="I147" s="88"/>
      <c r="J147" s="32"/>
      <c r="K147" s="29"/>
      <c r="L147" s="39"/>
      <c r="M147" s="29"/>
      <c r="N147" s="29"/>
      <c r="O147" s="34"/>
      <c r="P147" s="35"/>
      <c r="Q147" s="30"/>
    </row>
    <row r="148" spans="1:17" ht="44.25" hidden="1" customHeight="1" x14ac:dyDescent="0.25">
      <c r="A148" s="106"/>
      <c r="B148" s="86"/>
      <c r="C148" s="87"/>
      <c r="D148" s="29"/>
      <c r="E148" s="29"/>
      <c r="F148" s="88"/>
      <c r="G148" s="88"/>
      <c r="H148" s="34"/>
      <c r="I148" s="88"/>
      <c r="J148" s="32"/>
      <c r="K148" s="29"/>
      <c r="L148" s="39"/>
      <c r="M148" s="29"/>
      <c r="N148" s="29"/>
      <c r="O148" s="34"/>
      <c r="P148" s="35"/>
      <c r="Q148" s="30"/>
    </row>
    <row r="149" spans="1:17" ht="51.75" hidden="1" customHeight="1" x14ac:dyDescent="0.25">
      <c r="A149" s="107"/>
      <c r="B149" s="86"/>
      <c r="C149" s="87"/>
      <c r="D149" s="29"/>
      <c r="E149" s="29"/>
      <c r="F149" s="88"/>
      <c r="G149" s="88"/>
      <c r="H149" s="34"/>
      <c r="I149" s="88"/>
      <c r="J149" s="32"/>
      <c r="K149" s="29"/>
      <c r="L149" s="39"/>
      <c r="M149" s="29"/>
      <c r="N149" s="29"/>
      <c r="O149" s="101" t="s">
        <v>105</v>
      </c>
      <c r="P149" s="125" t="s">
        <v>97</v>
      </c>
      <c r="Q149" s="30"/>
    </row>
    <row r="150" spans="1:17" ht="27.75" customHeight="1" x14ac:dyDescent="0.25">
      <c r="A150" s="121" t="s">
        <v>169</v>
      </c>
      <c r="B150" s="29" t="s">
        <v>6</v>
      </c>
      <c r="C150" s="56" t="s">
        <v>7</v>
      </c>
      <c r="D150" s="88"/>
      <c r="E150" s="88"/>
      <c r="F150" s="88"/>
      <c r="G150" s="88"/>
      <c r="H150" s="88"/>
      <c r="I150" s="39"/>
      <c r="J150" s="88"/>
      <c r="K150" s="88"/>
      <c r="L150" s="39"/>
      <c r="M150" s="88"/>
      <c r="N150" s="29">
        <f>D150+E150+F150+G150+H150+I150+J150+K150+M150</f>
        <v>0</v>
      </c>
      <c r="O150" s="102"/>
      <c r="P150" s="126"/>
      <c r="Q150" s="30"/>
    </row>
    <row r="151" spans="1:17" ht="88.5" customHeight="1" x14ac:dyDescent="0.25">
      <c r="A151" s="124"/>
      <c r="B151" s="29" t="s">
        <v>10</v>
      </c>
      <c r="C151" s="55" t="s">
        <v>11</v>
      </c>
      <c r="D151" s="29"/>
      <c r="E151" s="29"/>
      <c r="F151" s="88"/>
      <c r="G151" s="88"/>
      <c r="H151" s="88"/>
      <c r="I151" s="39"/>
      <c r="J151" s="88"/>
      <c r="K151" s="88"/>
      <c r="L151" s="39"/>
      <c r="M151" s="88" t="s">
        <v>109</v>
      </c>
      <c r="N151" s="29">
        <v>0</v>
      </c>
      <c r="O151" s="102"/>
      <c r="P151" s="126"/>
      <c r="Q151" s="30"/>
    </row>
    <row r="152" spans="1:17" ht="64.5" customHeight="1" x14ac:dyDescent="0.25">
      <c r="A152" s="106" t="s">
        <v>170</v>
      </c>
      <c r="B152" s="29" t="s">
        <v>6</v>
      </c>
      <c r="C152" s="56" t="s">
        <v>7</v>
      </c>
      <c r="D152" s="88"/>
      <c r="E152" s="88"/>
      <c r="F152" s="88"/>
      <c r="G152" s="88"/>
      <c r="H152" s="34"/>
      <c r="I152" s="88"/>
      <c r="J152" s="88"/>
      <c r="K152" s="88"/>
      <c r="L152" s="39"/>
      <c r="M152" s="88"/>
      <c r="N152" s="29">
        <f>D152+E152+F152+G152+H152+I152+J152+K152+M152</f>
        <v>0</v>
      </c>
      <c r="O152" s="102"/>
      <c r="P152" s="126"/>
      <c r="Q152" s="30"/>
    </row>
    <row r="153" spans="1:17" ht="66" customHeight="1" x14ac:dyDescent="0.25">
      <c r="A153" s="107"/>
      <c r="B153" s="29" t="s">
        <v>10</v>
      </c>
      <c r="C153" s="55" t="s">
        <v>11</v>
      </c>
      <c r="D153" s="29"/>
      <c r="E153" s="29"/>
      <c r="F153" s="88"/>
      <c r="G153" s="88"/>
      <c r="H153" s="34"/>
      <c r="I153" s="88"/>
      <c r="J153" s="29"/>
      <c r="K153" s="29"/>
      <c r="L153" s="39"/>
      <c r="M153" s="29" t="s">
        <v>109</v>
      </c>
      <c r="N153" s="29">
        <v>0</v>
      </c>
      <c r="O153" s="102"/>
      <c r="P153" s="126"/>
      <c r="Q153" s="30"/>
    </row>
    <row r="154" spans="1:17" ht="36.75" customHeight="1" x14ac:dyDescent="0.25">
      <c r="A154" s="121" t="s">
        <v>171</v>
      </c>
      <c r="B154" s="29" t="s">
        <v>6</v>
      </c>
      <c r="C154" s="56" t="s">
        <v>7</v>
      </c>
      <c r="D154" s="88"/>
      <c r="E154" s="88"/>
      <c r="F154" s="88"/>
      <c r="G154" s="88"/>
      <c r="H154" s="88"/>
      <c r="I154" s="39"/>
      <c r="J154" s="88"/>
      <c r="K154" s="88"/>
      <c r="L154" s="39"/>
      <c r="M154" s="88"/>
      <c r="N154" s="29">
        <f>D154+E154+F154+G154+H154+I154+J154+K154+M154</f>
        <v>0</v>
      </c>
      <c r="O154" s="102"/>
      <c r="P154" s="126"/>
      <c r="Q154" s="30"/>
    </row>
    <row r="155" spans="1:17" ht="30.75" customHeight="1" x14ac:dyDescent="0.25">
      <c r="A155" s="121"/>
      <c r="B155" s="29" t="s">
        <v>10</v>
      </c>
      <c r="C155" s="55" t="s">
        <v>11</v>
      </c>
      <c r="D155" s="29"/>
      <c r="E155" s="29"/>
      <c r="F155" s="88"/>
      <c r="G155" s="88"/>
      <c r="H155" s="88"/>
      <c r="I155" s="39"/>
      <c r="J155" s="88"/>
      <c r="K155" s="88"/>
      <c r="L155" s="39"/>
      <c r="M155" s="88" t="s">
        <v>109</v>
      </c>
      <c r="N155" s="29">
        <v>0</v>
      </c>
      <c r="O155" s="102"/>
      <c r="P155" s="126"/>
      <c r="Q155" s="30"/>
    </row>
    <row r="156" spans="1:17" ht="25.5" customHeight="1" x14ac:dyDescent="0.25">
      <c r="A156" s="106" t="s">
        <v>172</v>
      </c>
      <c r="B156" s="29" t="s">
        <v>6</v>
      </c>
      <c r="C156" s="56" t="s">
        <v>7</v>
      </c>
      <c r="D156" s="29"/>
      <c r="E156" s="29"/>
      <c r="F156" s="88"/>
      <c r="G156" s="88"/>
      <c r="H156" s="88"/>
      <c r="I156" s="88">
        <v>0.3</v>
      </c>
      <c r="J156" s="88"/>
      <c r="K156" s="29"/>
      <c r="L156" s="29"/>
      <c r="M156" s="29"/>
      <c r="N156" s="29">
        <f>D156+E156+F156+G156+H156+I156+J156+K156+L156</f>
        <v>0.3</v>
      </c>
      <c r="O156" s="102"/>
      <c r="P156" s="126"/>
      <c r="Q156" s="30"/>
    </row>
    <row r="157" spans="1:17" ht="40.5" customHeight="1" x14ac:dyDescent="0.25">
      <c r="A157" s="106"/>
      <c r="B157" s="29" t="s">
        <v>10</v>
      </c>
      <c r="C157" s="55" t="s">
        <v>11</v>
      </c>
      <c r="D157" s="29"/>
      <c r="E157" s="29"/>
      <c r="F157" s="88"/>
      <c r="G157" s="88"/>
      <c r="H157" s="88"/>
      <c r="I157" s="88">
        <v>1431</v>
      </c>
      <c r="J157" s="88"/>
      <c r="K157" s="29"/>
      <c r="L157" s="29"/>
      <c r="M157" s="29"/>
      <c r="N157" s="29">
        <f t="shared" ref="N157:N173" si="33">D157+E157+F157+G157+H157+I157+J157+K157</f>
        <v>1431</v>
      </c>
      <c r="O157" s="102"/>
      <c r="P157" s="126"/>
      <c r="Q157" s="30"/>
    </row>
    <row r="158" spans="1:17" ht="30" hidden="1" customHeight="1" x14ac:dyDescent="0.25">
      <c r="A158" s="106"/>
      <c r="B158" s="86"/>
      <c r="C158" s="50"/>
      <c r="D158" s="29"/>
      <c r="E158" s="29"/>
      <c r="F158" s="88"/>
      <c r="G158" s="88"/>
      <c r="H158" s="88"/>
      <c r="I158" s="88"/>
      <c r="J158" s="88"/>
      <c r="K158" s="29"/>
      <c r="L158" s="39"/>
      <c r="M158" s="29"/>
      <c r="N158" s="29"/>
      <c r="O158" s="102"/>
      <c r="P158" s="126"/>
      <c r="Q158" s="30"/>
    </row>
    <row r="159" spans="1:17" ht="24.75" hidden="1" customHeight="1" x14ac:dyDescent="0.25">
      <c r="A159" s="106"/>
      <c r="B159" s="86"/>
      <c r="C159" s="87"/>
      <c r="D159" s="29"/>
      <c r="E159" s="29"/>
      <c r="F159" s="88"/>
      <c r="G159" s="88"/>
      <c r="H159" s="88"/>
      <c r="I159" s="88"/>
      <c r="J159" s="88"/>
      <c r="K159" s="29"/>
      <c r="L159" s="39"/>
      <c r="M159" s="29"/>
      <c r="N159" s="29"/>
      <c r="O159" s="102"/>
      <c r="P159" s="126"/>
      <c r="Q159" s="30"/>
    </row>
    <row r="160" spans="1:17" ht="30" customHeight="1" x14ac:dyDescent="0.25">
      <c r="A160" s="106" t="s">
        <v>173</v>
      </c>
      <c r="B160" s="86" t="s">
        <v>6</v>
      </c>
      <c r="C160" s="50" t="s">
        <v>7</v>
      </c>
      <c r="D160" s="29"/>
      <c r="E160" s="29"/>
      <c r="F160" s="88"/>
      <c r="G160" s="88"/>
      <c r="H160" s="88"/>
      <c r="I160" s="88"/>
      <c r="J160" s="88"/>
      <c r="K160" s="88"/>
      <c r="L160" s="39"/>
      <c r="M160" s="88"/>
      <c r="N160" s="29">
        <f>M160</f>
        <v>0</v>
      </c>
      <c r="O160" s="130"/>
      <c r="P160" s="131"/>
      <c r="Q160" s="30"/>
    </row>
    <row r="161" spans="1:17" ht="58.5" customHeight="1" x14ac:dyDescent="0.25">
      <c r="A161" s="106"/>
      <c r="B161" s="86" t="s">
        <v>10</v>
      </c>
      <c r="C161" s="87" t="s">
        <v>11</v>
      </c>
      <c r="D161" s="29"/>
      <c r="E161" s="29"/>
      <c r="F161" s="88"/>
      <c r="G161" s="88"/>
      <c r="H161" s="88"/>
      <c r="I161" s="88"/>
      <c r="J161" s="88"/>
      <c r="K161" s="88"/>
      <c r="L161" s="39"/>
      <c r="M161" s="88" t="s">
        <v>109</v>
      </c>
      <c r="N161" s="29">
        <v>0</v>
      </c>
      <c r="O161" s="34"/>
      <c r="P161" s="35"/>
      <c r="Q161" s="30"/>
    </row>
    <row r="162" spans="1:17" ht="21.75" customHeight="1" x14ac:dyDescent="0.25">
      <c r="A162" s="106" t="s">
        <v>174</v>
      </c>
      <c r="B162" s="86" t="s">
        <v>6</v>
      </c>
      <c r="C162" s="50" t="s">
        <v>7</v>
      </c>
      <c r="D162" s="29"/>
      <c r="E162" s="29"/>
      <c r="F162" s="88"/>
      <c r="G162" s="88"/>
      <c r="H162" s="88"/>
      <c r="I162" s="88"/>
      <c r="J162" s="88"/>
      <c r="K162" s="29"/>
      <c r="L162" s="39"/>
      <c r="M162" s="29"/>
      <c r="N162" s="29">
        <f>M162</f>
        <v>0</v>
      </c>
      <c r="O162" s="34"/>
      <c r="P162" s="35"/>
      <c r="Q162" s="30"/>
    </row>
    <row r="163" spans="1:17" ht="26.25" customHeight="1" x14ac:dyDescent="0.25">
      <c r="A163" s="106"/>
      <c r="B163" s="86" t="s">
        <v>10</v>
      </c>
      <c r="C163" s="87" t="s">
        <v>11</v>
      </c>
      <c r="D163" s="29"/>
      <c r="E163" s="29"/>
      <c r="F163" s="88"/>
      <c r="G163" s="88"/>
      <c r="H163" s="88"/>
      <c r="I163" s="88"/>
      <c r="J163" s="88"/>
      <c r="K163" s="29"/>
      <c r="L163" s="39"/>
      <c r="M163" s="29" t="s">
        <v>109</v>
      </c>
      <c r="N163" s="29">
        <v>0</v>
      </c>
      <c r="O163" s="34"/>
      <c r="P163" s="35"/>
      <c r="Q163" s="30"/>
    </row>
    <row r="164" spans="1:17" ht="25.5" customHeight="1" x14ac:dyDescent="0.25">
      <c r="A164" s="106" t="s">
        <v>175</v>
      </c>
      <c r="B164" s="86" t="s">
        <v>6</v>
      </c>
      <c r="C164" s="50" t="s">
        <v>7</v>
      </c>
      <c r="D164" s="29"/>
      <c r="E164" s="29"/>
      <c r="F164" s="88"/>
      <c r="G164" s="88"/>
      <c r="H164" s="88"/>
      <c r="I164" s="88"/>
      <c r="J164" s="88"/>
      <c r="K164" s="29"/>
      <c r="L164" s="39"/>
      <c r="M164" s="29"/>
      <c r="N164" s="29">
        <f>D164+E164+F164+G164+H164+I164+J164+K164+M164</f>
        <v>0</v>
      </c>
      <c r="O164" s="34"/>
      <c r="P164" s="35"/>
      <c r="Q164" s="30"/>
    </row>
    <row r="165" spans="1:17" ht="24" customHeight="1" x14ac:dyDescent="0.25">
      <c r="A165" s="106"/>
      <c r="B165" s="86" t="s">
        <v>10</v>
      </c>
      <c r="C165" s="87" t="s">
        <v>11</v>
      </c>
      <c r="D165" s="29"/>
      <c r="E165" s="29"/>
      <c r="F165" s="88"/>
      <c r="G165" s="88"/>
      <c r="H165" s="88"/>
      <c r="I165" s="88"/>
      <c r="J165" s="88"/>
      <c r="K165" s="29"/>
      <c r="L165" s="39"/>
      <c r="M165" s="29" t="s">
        <v>109</v>
      </c>
      <c r="N165" s="29">
        <v>0</v>
      </c>
      <c r="O165" s="34"/>
      <c r="P165" s="35"/>
      <c r="Q165" s="30"/>
    </row>
    <row r="166" spans="1:17" ht="33" customHeight="1" x14ac:dyDescent="0.25">
      <c r="A166" s="103" t="s">
        <v>176</v>
      </c>
      <c r="B166" s="86" t="s">
        <v>6</v>
      </c>
      <c r="C166" s="50" t="s">
        <v>7</v>
      </c>
      <c r="D166" s="29"/>
      <c r="E166" s="29"/>
      <c r="F166" s="88"/>
      <c r="G166" s="88"/>
      <c r="H166" s="88"/>
      <c r="I166" s="88">
        <v>1</v>
      </c>
      <c r="J166" s="88">
        <v>1</v>
      </c>
      <c r="K166" s="29"/>
      <c r="L166" s="29"/>
      <c r="M166" s="29"/>
      <c r="N166" s="29">
        <f>D166+E166+F166+G166+H166+I166+J166+K166+L166</f>
        <v>2</v>
      </c>
      <c r="O166" s="34"/>
      <c r="P166" s="35"/>
      <c r="Q166" s="30"/>
    </row>
    <row r="167" spans="1:17" ht="33" customHeight="1" x14ac:dyDescent="0.25">
      <c r="A167" s="104"/>
      <c r="B167" s="86" t="s">
        <v>10</v>
      </c>
      <c r="C167" s="87" t="s">
        <v>11</v>
      </c>
      <c r="D167" s="29"/>
      <c r="E167" s="29"/>
      <c r="F167" s="88"/>
      <c r="G167" s="88"/>
      <c r="H167" s="88"/>
      <c r="I167" s="88">
        <v>20804.900000000001</v>
      </c>
      <c r="J167" s="88">
        <v>22098.6</v>
      </c>
      <c r="K167" s="29"/>
      <c r="L167" s="29"/>
      <c r="M167" s="29"/>
      <c r="N167" s="29">
        <f t="shared" si="33"/>
        <v>42903.5</v>
      </c>
      <c r="O167" s="34"/>
      <c r="P167" s="35"/>
      <c r="Q167" s="30"/>
    </row>
    <row r="168" spans="1:17" ht="33" customHeight="1" x14ac:dyDescent="0.25">
      <c r="A168" s="103" t="s">
        <v>177</v>
      </c>
      <c r="B168" s="86" t="s">
        <v>6</v>
      </c>
      <c r="C168" s="50" t="s">
        <v>7</v>
      </c>
      <c r="D168" s="86"/>
      <c r="E168" s="86"/>
      <c r="F168" s="24"/>
      <c r="G168" s="29"/>
      <c r="H168" s="24"/>
      <c r="I168" s="49"/>
      <c r="J168" s="29"/>
      <c r="K168" s="88"/>
      <c r="L168" s="39"/>
      <c r="M168" s="29"/>
      <c r="N168" s="29">
        <f>D168+E168+F168+G168+H168+I168+J168+K168+M168</f>
        <v>0</v>
      </c>
      <c r="O168" s="34"/>
      <c r="P168" s="35"/>
      <c r="Q168" s="30"/>
    </row>
    <row r="169" spans="1:17" ht="26.25" customHeight="1" x14ac:dyDescent="0.25">
      <c r="A169" s="104"/>
      <c r="B169" s="86" t="s">
        <v>10</v>
      </c>
      <c r="C169" s="87" t="s">
        <v>11</v>
      </c>
      <c r="D169" s="86"/>
      <c r="E169" s="86"/>
      <c r="F169" s="24"/>
      <c r="G169" s="29"/>
      <c r="H169" s="24"/>
      <c r="I169" s="88"/>
      <c r="J169" s="29"/>
      <c r="K169" s="88"/>
      <c r="L169" s="39"/>
      <c r="M169" s="29" t="s">
        <v>109</v>
      </c>
      <c r="N169" s="29">
        <f t="shared" si="33"/>
        <v>0</v>
      </c>
      <c r="O169" s="34"/>
      <c r="P169" s="35"/>
      <c r="Q169" s="30"/>
    </row>
    <row r="170" spans="1:17" ht="21.75" customHeight="1" x14ac:dyDescent="0.25">
      <c r="A170" s="103" t="s">
        <v>178</v>
      </c>
      <c r="B170" s="86" t="s">
        <v>6</v>
      </c>
      <c r="C170" s="50" t="s">
        <v>7</v>
      </c>
      <c r="D170" s="86"/>
      <c r="E170" s="86"/>
      <c r="F170" s="24"/>
      <c r="G170" s="29"/>
      <c r="H170" s="24"/>
      <c r="I170" s="49"/>
      <c r="J170" s="29"/>
      <c r="K170" s="39"/>
      <c r="L170" s="39"/>
      <c r="M170" s="88"/>
      <c r="N170" s="29">
        <f>D170+E170+F170+G170+H170+I170+J170+M170</f>
        <v>0</v>
      </c>
      <c r="O170" s="34"/>
      <c r="P170" s="35"/>
      <c r="Q170" s="30"/>
    </row>
    <row r="171" spans="1:17" ht="26.25" customHeight="1" x14ac:dyDescent="0.25">
      <c r="A171" s="104"/>
      <c r="B171" s="86" t="s">
        <v>10</v>
      </c>
      <c r="C171" s="87" t="s">
        <v>11</v>
      </c>
      <c r="D171" s="86"/>
      <c r="E171" s="86"/>
      <c r="F171" s="24"/>
      <c r="G171" s="29"/>
      <c r="H171" s="24"/>
      <c r="I171" s="88"/>
      <c r="J171" s="29"/>
      <c r="K171" s="39"/>
      <c r="L171" s="39"/>
      <c r="M171" s="88" t="s">
        <v>109</v>
      </c>
      <c r="N171" s="29">
        <v>0</v>
      </c>
      <c r="O171" s="34"/>
      <c r="P171" s="35"/>
      <c r="Q171" s="30"/>
    </row>
    <row r="172" spans="1:17" ht="28.5" customHeight="1" x14ac:dyDescent="0.25">
      <c r="A172" s="103" t="s">
        <v>179</v>
      </c>
      <c r="B172" s="86" t="s">
        <v>6</v>
      </c>
      <c r="C172" s="50" t="s">
        <v>7</v>
      </c>
      <c r="D172" s="86"/>
      <c r="E172" s="86"/>
      <c r="F172" s="24"/>
      <c r="G172" s="29"/>
      <c r="H172" s="24"/>
      <c r="I172" s="49"/>
      <c r="J172" s="29"/>
      <c r="K172" s="88"/>
      <c r="L172" s="39"/>
      <c r="M172" s="29"/>
      <c r="N172" s="29">
        <f>D172+E172+F172+G172+H172+I172+J172+K172+M172</f>
        <v>0</v>
      </c>
      <c r="O172" s="34"/>
      <c r="P172" s="35"/>
      <c r="Q172" s="30"/>
    </row>
    <row r="173" spans="1:17" ht="27.75" customHeight="1" x14ac:dyDescent="0.25">
      <c r="A173" s="104"/>
      <c r="B173" s="86" t="s">
        <v>10</v>
      </c>
      <c r="C173" s="87" t="s">
        <v>11</v>
      </c>
      <c r="D173" s="86"/>
      <c r="E173" s="86"/>
      <c r="F173" s="24"/>
      <c r="G173" s="29"/>
      <c r="H173" s="24"/>
      <c r="I173" s="88"/>
      <c r="J173" s="29"/>
      <c r="K173" s="88"/>
      <c r="L173" s="39"/>
      <c r="M173" s="29" t="s">
        <v>109</v>
      </c>
      <c r="N173" s="29">
        <f t="shared" si="33"/>
        <v>0</v>
      </c>
      <c r="O173" s="34"/>
      <c r="P173" s="35"/>
      <c r="Q173" s="30"/>
    </row>
    <row r="174" spans="1:17" ht="20.25" customHeight="1" x14ac:dyDescent="0.25">
      <c r="A174" s="103" t="s">
        <v>180</v>
      </c>
      <c r="B174" s="86" t="s">
        <v>6</v>
      </c>
      <c r="C174" s="50" t="s">
        <v>7</v>
      </c>
      <c r="D174" s="86"/>
      <c r="E174" s="86"/>
      <c r="F174" s="24"/>
      <c r="G174" s="29"/>
      <c r="H174" s="24"/>
      <c r="I174" s="49"/>
      <c r="J174" s="29"/>
      <c r="K174" s="39"/>
      <c r="L174" s="29"/>
      <c r="M174" s="88"/>
      <c r="N174" s="29">
        <f>D174+E174+F174+G174+H174+I174+J174+M174+L174</f>
        <v>0</v>
      </c>
      <c r="O174" s="34"/>
      <c r="P174" s="35"/>
      <c r="Q174" s="30"/>
    </row>
    <row r="175" spans="1:17" ht="27" customHeight="1" x14ac:dyDescent="0.25">
      <c r="A175" s="104"/>
      <c r="B175" s="86" t="s">
        <v>10</v>
      </c>
      <c r="C175" s="87" t="s">
        <v>11</v>
      </c>
      <c r="D175" s="86"/>
      <c r="E175" s="86"/>
      <c r="F175" s="24"/>
      <c r="G175" s="29"/>
      <c r="H175" s="24"/>
      <c r="I175" s="88"/>
      <c r="J175" s="29"/>
      <c r="K175" s="39"/>
      <c r="L175" s="29"/>
      <c r="M175" s="88" t="s">
        <v>109</v>
      </c>
      <c r="N175" s="29">
        <v>0</v>
      </c>
      <c r="O175" s="34"/>
      <c r="P175" s="35"/>
      <c r="Q175" s="30"/>
    </row>
    <row r="176" spans="1:17" ht="33" customHeight="1" x14ac:dyDescent="0.25">
      <c r="A176" s="103" t="s">
        <v>181</v>
      </c>
      <c r="B176" s="86" t="s">
        <v>6</v>
      </c>
      <c r="C176" s="50" t="s">
        <v>7</v>
      </c>
      <c r="D176" s="86"/>
      <c r="E176" s="86"/>
      <c r="F176" s="24"/>
      <c r="G176" s="29"/>
      <c r="H176" s="24"/>
      <c r="I176" s="49"/>
      <c r="J176" s="29"/>
      <c r="K176" s="88"/>
      <c r="L176" s="39"/>
      <c r="M176" s="88"/>
      <c r="N176" s="29">
        <f>D176+E176+F176+G176+H176+I176+J176+K176+M176</f>
        <v>0</v>
      </c>
      <c r="O176" s="34"/>
      <c r="P176" s="35"/>
      <c r="Q176" s="30"/>
    </row>
    <row r="177" spans="1:18" ht="81.75" customHeight="1" x14ac:dyDescent="0.25">
      <c r="A177" s="104"/>
      <c r="B177" s="86" t="s">
        <v>10</v>
      </c>
      <c r="C177" s="87" t="s">
        <v>11</v>
      </c>
      <c r="D177" s="86"/>
      <c r="E177" s="86"/>
      <c r="F177" s="24"/>
      <c r="G177" s="29"/>
      <c r="H177" s="24"/>
      <c r="I177" s="88"/>
      <c r="J177" s="29"/>
      <c r="K177" s="88"/>
      <c r="L177" s="39"/>
      <c r="M177" s="88" t="s">
        <v>109</v>
      </c>
      <c r="N177" s="29">
        <f t="shared" ref="N177" si="34">D177+E177+F177+G177+H177+I177+J177+K177</f>
        <v>0</v>
      </c>
      <c r="O177" s="34"/>
      <c r="P177" s="35"/>
      <c r="Q177" s="30"/>
    </row>
    <row r="178" spans="1:18" ht="27.75" customHeight="1" x14ac:dyDescent="0.25">
      <c r="A178" s="103" t="s">
        <v>182</v>
      </c>
      <c r="B178" s="86" t="s">
        <v>6</v>
      </c>
      <c r="C178" s="50" t="s">
        <v>7</v>
      </c>
      <c r="D178" s="86"/>
      <c r="E178" s="86"/>
      <c r="F178" s="24"/>
      <c r="G178" s="29"/>
      <c r="H178" s="24"/>
      <c r="I178" s="88"/>
      <c r="J178" s="29"/>
      <c r="K178" s="88"/>
      <c r="L178" s="39"/>
      <c r="M178" s="88"/>
      <c r="N178" s="29">
        <v>0</v>
      </c>
      <c r="O178" s="34"/>
      <c r="P178" s="35"/>
      <c r="Q178" s="30"/>
    </row>
    <row r="179" spans="1:18" ht="39" customHeight="1" x14ac:dyDescent="0.25">
      <c r="A179" s="104"/>
      <c r="B179" s="86" t="s">
        <v>10</v>
      </c>
      <c r="C179" s="87" t="s">
        <v>11</v>
      </c>
      <c r="D179" s="86"/>
      <c r="E179" s="86"/>
      <c r="F179" s="24"/>
      <c r="G179" s="29"/>
      <c r="H179" s="24"/>
      <c r="I179" s="88"/>
      <c r="J179" s="29"/>
      <c r="K179" s="88"/>
      <c r="L179" s="39"/>
      <c r="M179" s="88" t="s">
        <v>109</v>
      </c>
      <c r="N179" s="29">
        <v>0</v>
      </c>
      <c r="O179" s="34"/>
      <c r="P179" s="35"/>
      <c r="Q179" s="30"/>
    </row>
    <row r="180" spans="1:18" ht="39" customHeight="1" x14ac:dyDescent="0.25">
      <c r="A180" s="110" t="s">
        <v>183</v>
      </c>
      <c r="B180" s="86" t="s">
        <v>6</v>
      </c>
      <c r="C180" s="50" t="s">
        <v>30</v>
      </c>
      <c r="D180" s="86"/>
      <c r="E180" s="86"/>
      <c r="F180" s="24"/>
      <c r="G180" s="29"/>
      <c r="H180" s="24"/>
      <c r="I180" s="88"/>
      <c r="J180" s="29"/>
      <c r="K180" s="88"/>
      <c r="L180" s="39"/>
      <c r="M180" s="88"/>
      <c r="N180" s="29">
        <v>0</v>
      </c>
      <c r="O180" s="34"/>
      <c r="P180" s="35"/>
      <c r="Q180" s="30"/>
    </row>
    <row r="181" spans="1:18" ht="39" customHeight="1" x14ac:dyDescent="0.25">
      <c r="A181" s="111"/>
      <c r="B181" s="86" t="s">
        <v>10</v>
      </c>
      <c r="C181" s="87" t="s">
        <v>11</v>
      </c>
      <c r="D181" s="86"/>
      <c r="E181" s="86"/>
      <c r="F181" s="24"/>
      <c r="G181" s="29"/>
      <c r="H181" s="24"/>
      <c r="I181" s="88"/>
      <c r="J181" s="29"/>
      <c r="K181" s="88"/>
      <c r="L181" s="39"/>
      <c r="M181" s="88" t="s">
        <v>109</v>
      </c>
      <c r="N181" s="29">
        <v>0</v>
      </c>
      <c r="O181" s="34"/>
      <c r="P181" s="35"/>
      <c r="Q181" s="30"/>
    </row>
    <row r="182" spans="1:18" ht="22.5" customHeight="1" x14ac:dyDescent="0.25">
      <c r="A182" s="118" t="s">
        <v>75</v>
      </c>
      <c r="B182" s="32" t="s">
        <v>37</v>
      </c>
      <c r="C182" s="42" t="s">
        <v>11</v>
      </c>
      <c r="D182" s="32">
        <f>D183+D184+D185+D186</f>
        <v>6831.6</v>
      </c>
      <c r="E182" s="32">
        <f t="shared" ref="E182:J182" si="35">E183+E184+E185+E186</f>
        <v>19706.2</v>
      </c>
      <c r="F182" s="32">
        <f t="shared" si="35"/>
        <v>0</v>
      </c>
      <c r="G182" s="32">
        <f t="shared" si="35"/>
        <v>3800</v>
      </c>
      <c r="H182" s="32">
        <f t="shared" si="35"/>
        <v>8534</v>
      </c>
      <c r="I182" s="32">
        <f t="shared" si="35"/>
        <v>26345.100000000002</v>
      </c>
      <c r="J182" s="32">
        <f t="shared" si="35"/>
        <v>22098.6</v>
      </c>
      <c r="K182" s="32">
        <f>K183+K184+K185+K186</f>
        <v>0</v>
      </c>
      <c r="L182" s="32">
        <f>L183+L184+L185+L186</f>
        <v>3421</v>
      </c>
      <c r="M182" s="32">
        <f>M183+M184+M185+M186</f>
        <v>5200</v>
      </c>
      <c r="N182" s="32">
        <f t="shared" ref="N182" si="36">N183+N184+N185+N186</f>
        <v>95936.5</v>
      </c>
      <c r="O182" s="34"/>
      <c r="P182" s="35"/>
      <c r="Q182" s="30"/>
    </row>
    <row r="183" spans="1:18" ht="33" customHeight="1" x14ac:dyDescent="0.25">
      <c r="A183" s="119"/>
      <c r="B183" s="41" t="s">
        <v>23</v>
      </c>
      <c r="C183" s="42" t="s">
        <v>11</v>
      </c>
      <c r="D183" s="32">
        <f t="shared" ref="D183:K186" si="37">D83+D136</f>
        <v>0</v>
      </c>
      <c r="E183" s="32">
        <f t="shared" si="37"/>
        <v>0</v>
      </c>
      <c r="F183" s="32">
        <f t="shared" si="37"/>
        <v>0</v>
      </c>
      <c r="G183" s="32">
        <f t="shared" si="37"/>
        <v>0</v>
      </c>
      <c r="H183" s="32">
        <f t="shared" si="37"/>
        <v>0</v>
      </c>
      <c r="I183" s="32">
        <f t="shared" si="37"/>
        <v>0</v>
      </c>
      <c r="J183" s="32">
        <f t="shared" si="37"/>
        <v>0</v>
      </c>
      <c r="K183" s="32">
        <f t="shared" si="37"/>
        <v>0</v>
      </c>
      <c r="L183" s="32">
        <v>0</v>
      </c>
      <c r="M183" s="32">
        <v>0</v>
      </c>
      <c r="N183" s="32">
        <f>D183+E183+F183+G183+H183+I183+J183+K183+L183</f>
        <v>0</v>
      </c>
      <c r="O183" s="88"/>
      <c r="P183" s="43"/>
      <c r="Q183" s="30"/>
    </row>
    <row r="184" spans="1:18" ht="28.5" customHeight="1" x14ac:dyDescent="0.25">
      <c r="A184" s="119"/>
      <c r="B184" s="41" t="s">
        <v>17</v>
      </c>
      <c r="C184" s="42" t="s">
        <v>11</v>
      </c>
      <c r="D184" s="32">
        <f t="shared" si="37"/>
        <v>0</v>
      </c>
      <c r="E184" s="32">
        <f t="shared" si="37"/>
        <v>19706.2</v>
      </c>
      <c r="F184" s="32">
        <f t="shared" si="37"/>
        <v>0</v>
      </c>
      <c r="G184" s="32">
        <f t="shared" si="37"/>
        <v>0</v>
      </c>
      <c r="H184" s="32">
        <f t="shared" si="37"/>
        <v>0</v>
      </c>
      <c r="I184" s="32">
        <f t="shared" si="37"/>
        <v>0</v>
      </c>
      <c r="J184" s="32">
        <f t="shared" si="37"/>
        <v>0</v>
      </c>
      <c r="K184" s="32">
        <f t="shared" si="37"/>
        <v>0</v>
      </c>
      <c r="L184" s="32">
        <f t="shared" ref="L184:M186" si="38">L84+L137</f>
        <v>1551</v>
      </c>
      <c r="M184" s="32">
        <f t="shared" si="38"/>
        <v>0</v>
      </c>
      <c r="N184" s="32">
        <f>D184+E184+F184+G184+H184+I184+J184+K184+L184+M184</f>
        <v>21257.200000000001</v>
      </c>
      <c r="O184" s="88"/>
      <c r="P184" s="43"/>
      <c r="Q184" s="30"/>
    </row>
    <row r="185" spans="1:18" ht="24.75" customHeight="1" x14ac:dyDescent="0.25">
      <c r="A185" s="119"/>
      <c r="B185" s="41" t="s">
        <v>9</v>
      </c>
      <c r="C185" s="42" t="s">
        <v>11</v>
      </c>
      <c r="D185" s="32">
        <f t="shared" si="37"/>
        <v>6831.6</v>
      </c>
      <c r="E185" s="32">
        <f t="shared" si="37"/>
        <v>0</v>
      </c>
      <c r="F185" s="32">
        <f t="shared" si="37"/>
        <v>0</v>
      </c>
      <c r="G185" s="32">
        <f t="shared" si="37"/>
        <v>0</v>
      </c>
      <c r="H185" s="32">
        <f t="shared" si="37"/>
        <v>0</v>
      </c>
      <c r="I185" s="32">
        <f t="shared" si="37"/>
        <v>1686.9</v>
      </c>
      <c r="J185" s="32">
        <f t="shared" si="37"/>
        <v>0</v>
      </c>
      <c r="K185" s="32">
        <f t="shared" si="37"/>
        <v>0</v>
      </c>
      <c r="L185" s="32">
        <f t="shared" si="38"/>
        <v>270</v>
      </c>
      <c r="M185" s="32">
        <f t="shared" si="38"/>
        <v>5200</v>
      </c>
      <c r="N185" s="32">
        <f t="shared" ref="N185:N186" si="39">D185+E185+F185+G185+H185+I185+J185+K185+L185+M185</f>
        <v>13988.5</v>
      </c>
      <c r="O185" s="57"/>
      <c r="P185" s="58"/>
      <c r="Q185" s="30"/>
    </row>
    <row r="186" spans="1:18" ht="30" customHeight="1" x14ac:dyDescent="0.25">
      <c r="A186" s="120"/>
      <c r="B186" s="41" t="s">
        <v>24</v>
      </c>
      <c r="C186" s="42" t="s">
        <v>11</v>
      </c>
      <c r="D186" s="32">
        <f t="shared" si="37"/>
        <v>0</v>
      </c>
      <c r="E186" s="32">
        <f t="shared" si="37"/>
        <v>0</v>
      </c>
      <c r="F186" s="32">
        <f t="shared" si="37"/>
        <v>0</v>
      </c>
      <c r="G186" s="32">
        <f t="shared" si="37"/>
        <v>3800</v>
      </c>
      <c r="H186" s="32">
        <f t="shared" si="37"/>
        <v>8534</v>
      </c>
      <c r="I186" s="32">
        <f t="shared" si="37"/>
        <v>24658.2</v>
      </c>
      <c r="J186" s="32">
        <f t="shared" si="37"/>
        <v>22098.6</v>
      </c>
      <c r="K186" s="32">
        <f t="shared" si="37"/>
        <v>0</v>
      </c>
      <c r="L186" s="32">
        <f t="shared" si="38"/>
        <v>1600</v>
      </c>
      <c r="M186" s="32">
        <f t="shared" si="38"/>
        <v>0</v>
      </c>
      <c r="N186" s="32">
        <f t="shared" si="39"/>
        <v>60690.799999999996</v>
      </c>
      <c r="O186" s="57"/>
      <c r="P186" s="58"/>
      <c r="Q186" s="30"/>
    </row>
    <row r="187" spans="1:18" ht="22.5" customHeight="1" x14ac:dyDescent="0.25">
      <c r="A187" s="152" t="s">
        <v>28</v>
      </c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63"/>
      <c r="O187" s="17"/>
      <c r="P187" s="59"/>
      <c r="Q187" s="30"/>
    </row>
    <row r="188" spans="1:18" ht="21.75" customHeight="1" x14ac:dyDescent="0.25">
      <c r="A188" s="152" t="s">
        <v>59</v>
      </c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63"/>
      <c r="O188" s="60"/>
      <c r="P188" s="61"/>
      <c r="Q188" s="30"/>
    </row>
    <row r="189" spans="1:18" ht="24" customHeight="1" x14ac:dyDescent="0.25">
      <c r="A189" s="151" t="s">
        <v>18</v>
      </c>
      <c r="B189" s="86" t="s">
        <v>6</v>
      </c>
      <c r="C189" s="87" t="s">
        <v>32</v>
      </c>
      <c r="D189" s="29">
        <f>D196+D198+D202+D204+D206+D208+D210+D212</f>
        <v>3</v>
      </c>
      <c r="E189" s="29">
        <f t="shared" ref="E189:K189" si="40">E196+E198+E202+E204+E206+E208+E210+E212</f>
        <v>0</v>
      </c>
      <c r="F189" s="29">
        <f t="shared" si="40"/>
        <v>0</v>
      </c>
      <c r="G189" s="29">
        <f t="shared" si="40"/>
        <v>1</v>
      </c>
      <c r="H189" s="29">
        <f t="shared" si="40"/>
        <v>0</v>
      </c>
      <c r="I189" s="29">
        <f t="shared" si="40"/>
        <v>1</v>
      </c>
      <c r="J189" s="29">
        <f t="shared" si="40"/>
        <v>1</v>
      </c>
      <c r="K189" s="29">
        <f t="shared" si="40"/>
        <v>0</v>
      </c>
      <c r="L189" s="29">
        <f>L196+L198+L202+L204+L206+L208+L210+L212+L200</f>
        <v>0</v>
      </c>
      <c r="M189" s="29">
        <f>M196+M198+M200+M202+M204+M206+M208+M210+M212+M214+M216</f>
        <v>6</v>
      </c>
      <c r="N189" s="29">
        <f>D189+E189+F189+G189+H189+I189+J189+K189+L189+M189</f>
        <v>12</v>
      </c>
      <c r="O189" s="60"/>
      <c r="P189" s="61"/>
      <c r="Q189" s="30"/>
    </row>
    <row r="190" spans="1:18" ht="33" customHeight="1" x14ac:dyDescent="0.25">
      <c r="A190" s="151"/>
      <c r="B190" s="86" t="s">
        <v>22</v>
      </c>
      <c r="C190" s="55" t="s">
        <v>11</v>
      </c>
      <c r="D190" s="29">
        <f>D191/D189</f>
        <v>1129.8333333333333</v>
      </c>
      <c r="E190" s="29">
        <v>0</v>
      </c>
      <c r="F190" s="29">
        <v>0</v>
      </c>
      <c r="G190" s="29">
        <f>G191/G189</f>
        <v>200</v>
      </c>
      <c r="H190" s="29">
        <v>0</v>
      </c>
      <c r="I190" s="29">
        <f>I191/I189</f>
        <v>163.9</v>
      </c>
      <c r="J190" s="29">
        <f t="shared" ref="J190" si="41">J191/J189</f>
        <v>1766</v>
      </c>
      <c r="K190" s="29">
        <v>0</v>
      </c>
      <c r="L190" s="29">
        <v>0</v>
      </c>
      <c r="M190" s="29">
        <f>M191/M189</f>
        <v>3700</v>
      </c>
      <c r="N190" s="89">
        <f>N191/N189</f>
        <v>2309.9500000000003</v>
      </c>
      <c r="O190" s="60"/>
      <c r="P190" s="61"/>
      <c r="Q190" s="30"/>
    </row>
    <row r="191" spans="1:18" ht="36.75" customHeight="1" x14ac:dyDescent="0.25">
      <c r="A191" s="151"/>
      <c r="B191" s="86" t="s">
        <v>8</v>
      </c>
      <c r="C191" s="55" t="s">
        <v>11</v>
      </c>
      <c r="D191" s="29">
        <f>D192+D193+D194+D195</f>
        <v>3389.5</v>
      </c>
      <c r="E191" s="29">
        <f t="shared" ref="E191:M191" si="42">E192+E193+E194+E195</f>
        <v>0</v>
      </c>
      <c r="F191" s="29">
        <f t="shared" si="42"/>
        <v>0</v>
      </c>
      <c r="G191" s="29">
        <f t="shared" si="42"/>
        <v>200</v>
      </c>
      <c r="H191" s="29">
        <f t="shared" si="42"/>
        <v>0</v>
      </c>
      <c r="I191" s="29">
        <f t="shared" si="42"/>
        <v>163.9</v>
      </c>
      <c r="J191" s="29">
        <f t="shared" si="42"/>
        <v>1766</v>
      </c>
      <c r="K191" s="29">
        <f t="shared" si="42"/>
        <v>0</v>
      </c>
      <c r="L191" s="29">
        <f t="shared" si="42"/>
        <v>0</v>
      </c>
      <c r="M191" s="29">
        <f t="shared" si="42"/>
        <v>22200</v>
      </c>
      <c r="N191" s="29">
        <f t="shared" ref="N191:N195" si="43">D191+E191+F191+G191+H191+I191+J191+K191+L191+M191</f>
        <v>27719.4</v>
      </c>
      <c r="O191" s="60"/>
      <c r="P191" s="61"/>
      <c r="Q191" s="30"/>
      <c r="R191" s="36"/>
    </row>
    <row r="192" spans="1:18" ht="38.25" customHeight="1" x14ac:dyDescent="0.25">
      <c r="A192" s="151"/>
      <c r="B192" s="86" t="s">
        <v>23</v>
      </c>
      <c r="C192" s="55" t="s">
        <v>11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f t="shared" si="43"/>
        <v>0</v>
      </c>
      <c r="O192" s="60"/>
      <c r="P192" s="61"/>
      <c r="Q192" s="30"/>
    </row>
    <row r="193" spans="1:17" ht="34.5" customHeight="1" x14ac:dyDescent="0.25">
      <c r="A193" s="151"/>
      <c r="B193" s="86" t="s">
        <v>17</v>
      </c>
      <c r="C193" s="55" t="s">
        <v>11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f>(K197+K199+K203+K205+K207+K209+K211+K213+K215)*100%</f>
        <v>0</v>
      </c>
      <c r="L193" s="29">
        <f>(L209+L211+L213+L215+L201)*95%</f>
        <v>0</v>
      </c>
      <c r="M193" s="29">
        <f>(M201+M209+M211+M213+M215+M217)</f>
        <v>22200</v>
      </c>
      <c r="N193" s="29">
        <f t="shared" si="43"/>
        <v>22200</v>
      </c>
      <c r="O193" s="60"/>
      <c r="P193" s="61"/>
      <c r="Q193" s="30"/>
    </row>
    <row r="194" spans="1:17" ht="36.75" customHeight="1" x14ac:dyDescent="0.25">
      <c r="A194" s="151"/>
      <c r="B194" s="86" t="s">
        <v>9</v>
      </c>
      <c r="C194" s="55" t="s">
        <v>11</v>
      </c>
      <c r="D194" s="29">
        <f>D197+D199+D205</f>
        <v>3389.5</v>
      </c>
      <c r="E194" s="29">
        <v>0</v>
      </c>
      <c r="F194" s="29">
        <v>0</v>
      </c>
      <c r="G194" s="29"/>
      <c r="H194" s="29">
        <v>0</v>
      </c>
      <c r="I194" s="29">
        <f>I199</f>
        <v>0</v>
      </c>
      <c r="J194" s="29">
        <v>0</v>
      </c>
      <c r="K194" s="29">
        <f>(K197+K199+K203+K205+K207+K209+K211+K213+K215)*0%</f>
        <v>0</v>
      </c>
      <c r="L194" s="29">
        <v>0</v>
      </c>
      <c r="M194" s="29">
        <v>0</v>
      </c>
      <c r="N194" s="29">
        <f t="shared" si="43"/>
        <v>3389.5</v>
      </c>
      <c r="O194" s="60"/>
      <c r="P194" s="61"/>
      <c r="Q194" s="30"/>
    </row>
    <row r="195" spans="1:17" ht="29.25" customHeight="1" x14ac:dyDescent="0.25">
      <c r="A195" s="151"/>
      <c r="B195" s="86" t="s">
        <v>24</v>
      </c>
      <c r="C195" s="55" t="s">
        <v>11</v>
      </c>
      <c r="D195" s="29">
        <v>0</v>
      </c>
      <c r="E195" s="29">
        <v>0</v>
      </c>
      <c r="F195" s="29">
        <v>0</v>
      </c>
      <c r="G195" s="29">
        <f>G207</f>
        <v>200</v>
      </c>
      <c r="H195" s="29">
        <f>H203</f>
        <v>0</v>
      </c>
      <c r="I195" s="29">
        <f>I197</f>
        <v>163.9</v>
      </c>
      <c r="J195" s="29">
        <f>J203+J205</f>
        <v>1766</v>
      </c>
      <c r="K195" s="29">
        <f>0</f>
        <v>0</v>
      </c>
      <c r="L195" s="29">
        <v>0</v>
      </c>
      <c r="M195" s="29">
        <v>0</v>
      </c>
      <c r="N195" s="29">
        <f t="shared" si="43"/>
        <v>2129.9</v>
      </c>
      <c r="O195" s="60"/>
      <c r="P195" s="61"/>
      <c r="Q195" s="30"/>
    </row>
    <row r="196" spans="1:17" ht="32.25" customHeight="1" x14ac:dyDescent="0.25">
      <c r="A196" s="164" t="s">
        <v>80</v>
      </c>
      <c r="B196" s="29" t="s">
        <v>6</v>
      </c>
      <c r="C196" s="56" t="s">
        <v>30</v>
      </c>
      <c r="D196" s="28">
        <v>1</v>
      </c>
      <c r="E196" s="29"/>
      <c r="F196" s="29"/>
      <c r="G196" s="29"/>
      <c r="H196" s="29"/>
      <c r="I196" s="28">
        <v>1</v>
      </c>
      <c r="J196" s="29"/>
      <c r="K196" s="29"/>
      <c r="L196" s="29"/>
      <c r="M196" s="29"/>
      <c r="N196" s="28">
        <f t="shared" ref="N196:N205" si="44">D196+E196+F196+G196+H196+I196+J196+K196</f>
        <v>2</v>
      </c>
      <c r="O196" s="101" t="s">
        <v>104</v>
      </c>
      <c r="P196" s="125" t="s">
        <v>97</v>
      </c>
      <c r="Q196" s="37"/>
    </row>
    <row r="197" spans="1:17" ht="68.25" customHeight="1" x14ac:dyDescent="0.25">
      <c r="A197" s="164"/>
      <c r="B197" s="29" t="s">
        <v>10</v>
      </c>
      <c r="C197" s="55" t="s">
        <v>11</v>
      </c>
      <c r="D197" s="29">
        <v>99</v>
      </c>
      <c r="E197" s="29"/>
      <c r="F197" s="29"/>
      <c r="G197" s="29"/>
      <c r="H197" s="29"/>
      <c r="I197" s="29">
        <v>163.9</v>
      </c>
      <c r="J197" s="29"/>
      <c r="K197" s="29"/>
      <c r="L197" s="29"/>
      <c r="M197" s="29"/>
      <c r="N197" s="29">
        <f t="shared" si="44"/>
        <v>262.89999999999998</v>
      </c>
      <c r="O197" s="102"/>
      <c r="P197" s="126"/>
      <c r="Q197" s="37"/>
    </row>
    <row r="198" spans="1:17" ht="30" customHeight="1" x14ac:dyDescent="0.25">
      <c r="A198" s="164" t="s">
        <v>111</v>
      </c>
      <c r="B198" s="29" t="s">
        <v>6</v>
      </c>
      <c r="C198" s="56" t="s">
        <v>30</v>
      </c>
      <c r="D198" s="28">
        <v>1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8">
        <f t="shared" si="44"/>
        <v>1</v>
      </c>
      <c r="O198" s="102"/>
      <c r="P198" s="126"/>
      <c r="Q198" s="37"/>
    </row>
    <row r="199" spans="1:17" ht="41.25" customHeight="1" x14ac:dyDescent="0.25">
      <c r="A199" s="164"/>
      <c r="B199" s="29" t="s">
        <v>10</v>
      </c>
      <c r="C199" s="55" t="s">
        <v>11</v>
      </c>
      <c r="D199" s="29">
        <v>445.5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>
        <f t="shared" si="44"/>
        <v>445.5</v>
      </c>
      <c r="O199" s="102"/>
      <c r="P199" s="126"/>
      <c r="Q199" s="37"/>
    </row>
    <row r="200" spans="1:17" ht="41.25" customHeight="1" x14ac:dyDescent="0.25">
      <c r="A200" s="149" t="s">
        <v>147</v>
      </c>
      <c r="B200" s="29" t="s">
        <v>6</v>
      </c>
      <c r="C200" s="55" t="s">
        <v>30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>
        <v>1</v>
      </c>
      <c r="N200" s="29">
        <v>1</v>
      </c>
      <c r="O200" s="102"/>
      <c r="P200" s="126"/>
      <c r="Q200" s="37"/>
    </row>
    <row r="201" spans="1:17" ht="41.25" customHeight="1" x14ac:dyDescent="0.25">
      <c r="A201" s="150"/>
      <c r="B201" s="29" t="s">
        <v>10</v>
      </c>
      <c r="C201" s="55" t="s">
        <v>11</v>
      </c>
      <c r="D201" s="29"/>
      <c r="E201" s="29"/>
      <c r="F201" s="29"/>
      <c r="G201" s="29"/>
      <c r="H201" s="29"/>
      <c r="I201" s="29"/>
      <c r="J201" s="29"/>
      <c r="K201" s="29"/>
      <c r="L201" s="29"/>
      <c r="M201" s="29">
        <v>2500</v>
      </c>
      <c r="N201" s="29">
        <v>2500</v>
      </c>
      <c r="O201" s="102"/>
      <c r="P201" s="126"/>
      <c r="Q201" s="37"/>
    </row>
    <row r="202" spans="1:17" ht="42.75" customHeight="1" x14ac:dyDescent="0.25">
      <c r="A202" s="121" t="s">
        <v>148</v>
      </c>
      <c r="B202" s="29" t="s">
        <v>6</v>
      </c>
      <c r="C202" s="56" t="s">
        <v>30</v>
      </c>
      <c r="D202" s="88"/>
      <c r="E202" s="88"/>
      <c r="F202" s="88"/>
      <c r="G202" s="88"/>
      <c r="H202" s="49"/>
      <c r="I202" s="88"/>
      <c r="J202" s="88">
        <v>0</v>
      </c>
      <c r="K202" s="88"/>
      <c r="L202" s="88"/>
      <c r="M202" s="88"/>
      <c r="N202" s="28">
        <f t="shared" si="44"/>
        <v>0</v>
      </c>
      <c r="O202" s="102"/>
      <c r="P202" s="126"/>
      <c r="Q202" s="30"/>
    </row>
    <row r="203" spans="1:17" ht="87" customHeight="1" x14ac:dyDescent="0.25">
      <c r="A203" s="121"/>
      <c r="B203" s="29" t="s">
        <v>10</v>
      </c>
      <c r="C203" s="55" t="s">
        <v>11</v>
      </c>
      <c r="D203" s="29"/>
      <c r="E203" s="29"/>
      <c r="F203" s="88"/>
      <c r="G203" s="88"/>
      <c r="H203" s="88"/>
      <c r="I203" s="88"/>
      <c r="J203" s="29">
        <v>0</v>
      </c>
      <c r="K203" s="88"/>
      <c r="L203" s="48"/>
      <c r="M203" s="48"/>
      <c r="N203" s="29">
        <f t="shared" si="44"/>
        <v>0</v>
      </c>
      <c r="O203" s="102"/>
      <c r="P203" s="126"/>
      <c r="Q203" s="30"/>
    </row>
    <row r="204" spans="1:17" ht="20.25" customHeight="1" x14ac:dyDescent="0.25">
      <c r="A204" s="121" t="s">
        <v>149</v>
      </c>
      <c r="B204" s="29" t="s">
        <v>6</v>
      </c>
      <c r="C204" s="56" t="s">
        <v>30</v>
      </c>
      <c r="D204" s="28">
        <v>1</v>
      </c>
      <c r="E204" s="29"/>
      <c r="F204" s="88"/>
      <c r="G204" s="88"/>
      <c r="H204" s="88"/>
      <c r="I204" s="88"/>
      <c r="J204" s="29">
        <v>1</v>
      </c>
      <c r="K204" s="88"/>
      <c r="L204" s="48"/>
      <c r="M204" s="48"/>
      <c r="N204" s="28">
        <f t="shared" si="44"/>
        <v>2</v>
      </c>
      <c r="O204" s="102"/>
      <c r="P204" s="126"/>
      <c r="Q204" s="30"/>
    </row>
    <row r="205" spans="1:17" ht="32.25" customHeight="1" x14ac:dyDescent="0.25">
      <c r="A205" s="121"/>
      <c r="B205" s="29" t="s">
        <v>10</v>
      </c>
      <c r="C205" s="55" t="s">
        <v>11</v>
      </c>
      <c r="D205" s="29">
        <v>2845</v>
      </c>
      <c r="E205" s="29"/>
      <c r="F205" s="88"/>
      <c r="G205" s="88"/>
      <c r="H205" s="88"/>
      <c r="I205" s="88"/>
      <c r="J205" s="29">
        <v>1766</v>
      </c>
      <c r="K205" s="88"/>
      <c r="L205" s="48"/>
      <c r="M205" s="48"/>
      <c r="N205" s="29">
        <f t="shared" si="44"/>
        <v>4611</v>
      </c>
      <c r="O205" s="102"/>
      <c r="P205" s="126"/>
      <c r="Q205" s="30"/>
    </row>
    <row r="206" spans="1:17" ht="33" customHeight="1" x14ac:dyDescent="0.25">
      <c r="A206" s="121" t="s">
        <v>119</v>
      </c>
      <c r="B206" s="29" t="s">
        <v>6</v>
      </c>
      <c r="C206" s="56" t="s">
        <v>30</v>
      </c>
      <c r="D206" s="29"/>
      <c r="E206" s="29"/>
      <c r="F206" s="39"/>
      <c r="G206" s="49">
        <v>1</v>
      </c>
      <c r="H206" s="88"/>
      <c r="I206" s="88"/>
      <c r="J206" s="88"/>
      <c r="K206" s="88"/>
      <c r="L206" s="48"/>
      <c r="M206" s="48"/>
      <c r="N206" s="28">
        <f>D206+E206+F206+G206+H206+I206+J206+K206+L206</f>
        <v>1</v>
      </c>
      <c r="O206" s="102"/>
      <c r="P206" s="126"/>
      <c r="Q206" s="30"/>
    </row>
    <row r="207" spans="1:17" ht="24" customHeight="1" x14ac:dyDescent="0.25">
      <c r="A207" s="121"/>
      <c r="B207" s="29" t="s">
        <v>10</v>
      </c>
      <c r="C207" s="55" t="s">
        <v>11</v>
      </c>
      <c r="D207" s="29"/>
      <c r="E207" s="29"/>
      <c r="F207" s="39"/>
      <c r="G207" s="88">
        <v>200</v>
      </c>
      <c r="H207" s="88"/>
      <c r="I207" s="88"/>
      <c r="J207" s="88"/>
      <c r="K207" s="88"/>
      <c r="L207" s="48"/>
      <c r="M207" s="48"/>
      <c r="N207" s="29">
        <f>D207+E207+F207+G207+H207+I207+J207+K207+L207</f>
        <v>200</v>
      </c>
      <c r="O207" s="130"/>
      <c r="P207" s="131"/>
      <c r="Q207" s="30"/>
    </row>
    <row r="208" spans="1:17" ht="69" customHeight="1" x14ac:dyDescent="0.25">
      <c r="A208" s="147" t="s">
        <v>122</v>
      </c>
      <c r="B208" s="29" t="s">
        <v>6</v>
      </c>
      <c r="C208" s="56" t="s">
        <v>30</v>
      </c>
      <c r="D208" s="29"/>
      <c r="E208" s="29"/>
      <c r="F208" s="39"/>
      <c r="G208" s="88"/>
      <c r="H208" s="88"/>
      <c r="I208" s="88"/>
      <c r="J208" s="88"/>
      <c r="K208" s="88"/>
      <c r="L208" s="49"/>
      <c r="M208" s="49">
        <v>1</v>
      </c>
      <c r="N208" s="28">
        <f t="shared" ref="N208:N217" si="45">M208</f>
        <v>1</v>
      </c>
      <c r="O208" s="85"/>
      <c r="P208" s="84"/>
      <c r="Q208" s="30"/>
    </row>
    <row r="209" spans="1:17" ht="49.5" customHeight="1" x14ac:dyDescent="0.25">
      <c r="A209" s="148"/>
      <c r="B209" s="29" t="s">
        <v>10</v>
      </c>
      <c r="C209" s="55" t="s">
        <v>11</v>
      </c>
      <c r="D209" s="29"/>
      <c r="E209" s="29"/>
      <c r="F209" s="39"/>
      <c r="G209" s="88"/>
      <c r="H209" s="88"/>
      <c r="I209" s="88"/>
      <c r="J209" s="88"/>
      <c r="K209" s="88"/>
      <c r="L209" s="88"/>
      <c r="M209" s="88">
        <v>2000</v>
      </c>
      <c r="N209" s="29">
        <f t="shared" si="45"/>
        <v>2000</v>
      </c>
      <c r="O209" s="85"/>
      <c r="P209" s="84"/>
      <c r="Q209" s="30"/>
    </row>
    <row r="210" spans="1:17" ht="31.5" customHeight="1" x14ac:dyDescent="0.25">
      <c r="A210" s="147" t="s">
        <v>150</v>
      </c>
      <c r="B210" s="29" t="s">
        <v>6</v>
      </c>
      <c r="C210" s="56" t="s">
        <v>30</v>
      </c>
      <c r="D210" s="29"/>
      <c r="E210" s="29"/>
      <c r="F210" s="39"/>
      <c r="G210" s="88"/>
      <c r="H210" s="88"/>
      <c r="I210" s="88"/>
      <c r="J210" s="88"/>
      <c r="K210" s="88"/>
      <c r="L210" s="49"/>
      <c r="M210" s="49">
        <v>1</v>
      </c>
      <c r="N210" s="28">
        <f t="shared" si="45"/>
        <v>1</v>
      </c>
      <c r="O210" s="85"/>
      <c r="P210" s="84"/>
      <c r="Q210" s="30"/>
    </row>
    <row r="211" spans="1:17" ht="21.75" customHeight="1" x14ac:dyDescent="0.25">
      <c r="A211" s="148"/>
      <c r="B211" s="29" t="s">
        <v>10</v>
      </c>
      <c r="C211" s="55" t="s">
        <v>11</v>
      </c>
      <c r="D211" s="29"/>
      <c r="E211" s="29"/>
      <c r="F211" s="39"/>
      <c r="G211" s="88"/>
      <c r="H211" s="88"/>
      <c r="I211" s="88"/>
      <c r="J211" s="88"/>
      <c r="K211" s="88"/>
      <c r="L211" s="88"/>
      <c r="M211" s="88">
        <v>2000</v>
      </c>
      <c r="N211" s="29">
        <f t="shared" si="45"/>
        <v>2000</v>
      </c>
      <c r="O211" s="85"/>
      <c r="P211" s="84"/>
      <c r="Q211" s="30"/>
    </row>
    <row r="212" spans="1:17" ht="31.5" customHeight="1" x14ac:dyDescent="0.25">
      <c r="A212" s="147" t="s">
        <v>124</v>
      </c>
      <c r="B212" s="29" t="s">
        <v>6</v>
      </c>
      <c r="C212" s="56" t="s">
        <v>30</v>
      </c>
      <c r="D212" s="29"/>
      <c r="E212" s="29"/>
      <c r="F212" s="39"/>
      <c r="G212" s="88"/>
      <c r="H212" s="88"/>
      <c r="I212" s="88"/>
      <c r="J212" s="88"/>
      <c r="K212" s="88"/>
      <c r="L212" s="88"/>
      <c r="M212" s="49">
        <v>1</v>
      </c>
      <c r="N212" s="28">
        <f t="shared" si="45"/>
        <v>1</v>
      </c>
      <c r="O212" s="85"/>
      <c r="P212" s="84"/>
      <c r="Q212" s="30"/>
    </row>
    <row r="213" spans="1:17" ht="27.75" customHeight="1" x14ac:dyDescent="0.25">
      <c r="A213" s="148"/>
      <c r="B213" s="29" t="s">
        <v>10</v>
      </c>
      <c r="C213" s="55" t="s">
        <v>11</v>
      </c>
      <c r="D213" s="29"/>
      <c r="E213" s="29"/>
      <c r="F213" s="39"/>
      <c r="G213" s="88"/>
      <c r="H213" s="88"/>
      <c r="I213" s="88"/>
      <c r="J213" s="88"/>
      <c r="K213" s="88"/>
      <c r="L213" s="88"/>
      <c r="M213" s="88">
        <v>6000</v>
      </c>
      <c r="N213" s="29">
        <f t="shared" si="45"/>
        <v>6000</v>
      </c>
      <c r="O213" s="85"/>
      <c r="P213" s="84"/>
      <c r="Q213" s="30"/>
    </row>
    <row r="214" spans="1:17" ht="88.5" customHeight="1" x14ac:dyDescent="0.25">
      <c r="A214" s="147" t="s">
        <v>123</v>
      </c>
      <c r="B214" s="29" t="s">
        <v>6</v>
      </c>
      <c r="C214" s="56" t="s">
        <v>30</v>
      </c>
      <c r="D214" s="29"/>
      <c r="E214" s="29"/>
      <c r="F214" s="39"/>
      <c r="G214" s="88"/>
      <c r="H214" s="88"/>
      <c r="I214" s="88"/>
      <c r="J214" s="88"/>
      <c r="K214" s="88"/>
      <c r="L214" s="49"/>
      <c r="M214" s="49">
        <v>1</v>
      </c>
      <c r="N214" s="28">
        <f t="shared" si="45"/>
        <v>1</v>
      </c>
      <c r="O214" s="85"/>
      <c r="P214" s="84"/>
      <c r="Q214" s="30"/>
    </row>
    <row r="215" spans="1:17" ht="32.25" customHeight="1" x14ac:dyDescent="0.25">
      <c r="A215" s="148"/>
      <c r="B215" s="29" t="s">
        <v>10</v>
      </c>
      <c r="C215" s="55" t="s">
        <v>11</v>
      </c>
      <c r="D215" s="29"/>
      <c r="E215" s="29"/>
      <c r="F215" s="39"/>
      <c r="G215" s="88"/>
      <c r="H215" s="88"/>
      <c r="I215" s="88"/>
      <c r="J215" s="88"/>
      <c r="K215" s="88"/>
      <c r="L215" s="88"/>
      <c r="M215" s="88">
        <v>6600</v>
      </c>
      <c r="N215" s="29">
        <f t="shared" si="45"/>
        <v>6600</v>
      </c>
      <c r="O215" s="85"/>
      <c r="P215" s="84"/>
      <c r="Q215" s="30"/>
    </row>
    <row r="216" spans="1:17" ht="40.5" customHeight="1" x14ac:dyDescent="0.25">
      <c r="A216" s="147" t="s">
        <v>162</v>
      </c>
      <c r="B216" s="29" t="s">
        <v>6</v>
      </c>
      <c r="C216" s="56" t="s">
        <v>30</v>
      </c>
      <c r="D216" s="29"/>
      <c r="E216" s="29"/>
      <c r="F216" s="39"/>
      <c r="G216" s="88"/>
      <c r="H216" s="88"/>
      <c r="I216" s="88"/>
      <c r="J216" s="88"/>
      <c r="K216" s="88"/>
      <c r="L216" s="49"/>
      <c r="M216" s="49">
        <v>1</v>
      </c>
      <c r="N216" s="28">
        <f t="shared" si="45"/>
        <v>1</v>
      </c>
      <c r="O216" s="85"/>
      <c r="P216" s="84"/>
      <c r="Q216" s="30"/>
    </row>
    <row r="217" spans="1:17" ht="37.5" customHeight="1" x14ac:dyDescent="0.25">
      <c r="A217" s="148"/>
      <c r="B217" s="29" t="s">
        <v>10</v>
      </c>
      <c r="C217" s="55" t="s">
        <v>11</v>
      </c>
      <c r="D217" s="29"/>
      <c r="E217" s="29"/>
      <c r="F217" s="39"/>
      <c r="G217" s="88"/>
      <c r="H217" s="88"/>
      <c r="I217" s="88"/>
      <c r="J217" s="88"/>
      <c r="K217" s="88"/>
      <c r="L217" s="88"/>
      <c r="M217" s="88">
        <v>3100</v>
      </c>
      <c r="N217" s="29">
        <f t="shared" si="45"/>
        <v>3100</v>
      </c>
      <c r="O217" s="85"/>
      <c r="P217" s="84"/>
      <c r="Q217" s="30"/>
    </row>
    <row r="218" spans="1:17" ht="22.5" customHeight="1" x14ac:dyDescent="0.25">
      <c r="A218" s="151" t="s">
        <v>19</v>
      </c>
      <c r="B218" s="86" t="s">
        <v>6</v>
      </c>
      <c r="C218" s="87" t="s">
        <v>7</v>
      </c>
      <c r="D218" s="88">
        <f t="shared" ref="D218:J218" si="46">D225+D227+D231+D233+D235+D237+D239+D241+D243+D245+D247+D249+D251+D253+D257+D259</f>
        <v>1</v>
      </c>
      <c r="E218" s="88">
        <f t="shared" si="46"/>
        <v>1</v>
      </c>
      <c r="F218" s="88">
        <f t="shared" si="46"/>
        <v>0</v>
      </c>
      <c r="G218" s="88">
        <f t="shared" si="46"/>
        <v>0</v>
      </c>
      <c r="H218" s="88">
        <f t="shared" si="46"/>
        <v>0</v>
      </c>
      <c r="I218" s="88">
        <f t="shared" si="46"/>
        <v>4.3</v>
      </c>
      <c r="J218" s="88">
        <f t="shared" si="46"/>
        <v>2</v>
      </c>
      <c r="K218" s="88">
        <f>K225+K227+M231+M233+K235+K237+K239+K241+L243+L245+L247+K249+K251+K253+K257+M259</f>
        <v>6</v>
      </c>
      <c r="L218" s="88">
        <f>L225+L227+L229+L231+L233+L235+L237+L239+L241+L243+L245+L247+L249+L251+L253+L255+L257+L259</f>
        <v>3</v>
      </c>
      <c r="M218" s="88">
        <f>M225+M227+M229+M231+M233+M235+M237+M239+M241+M243+M245+M247+M249+M251+M253+M255+M257+M259</f>
        <v>9.5</v>
      </c>
      <c r="N218" s="29">
        <f>D218+E218+F218+G218+H218+I218+J218+K218+L218+M218</f>
        <v>26.8</v>
      </c>
      <c r="O218" s="34"/>
      <c r="P218" s="35"/>
      <c r="Q218" s="30"/>
    </row>
    <row r="219" spans="1:17" ht="33.75" customHeight="1" x14ac:dyDescent="0.25">
      <c r="A219" s="151"/>
      <c r="B219" s="86" t="s">
        <v>22</v>
      </c>
      <c r="C219" s="55" t="s">
        <v>11</v>
      </c>
      <c r="D219" s="88">
        <f>D220/D218</f>
        <v>5783.2</v>
      </c>
      <c r="E219" s="88">
        <f t="shared" ref="E219:I219" si="47">E220/E218</f>
        <v>17349.7</v>
      </c>
      <c r="F219" s="88">
        <v>0</v>
      </c>
      <c r="G219" s="88">
        <v>0</v>
      </c>
      <c r="H219" s="88">
        <v>0</v>
      </c>
      <c r="I219" s="88">
        <f t="shared" si="47"/>
        <v>5853.6744186046508</v>
      </c>
      <c r="J219" s="88">
        <f>J220/J218</f>
        <v>36354.449999999997</v>
      </c>
      <c r="K219" s="88">
        <v>0</v>
      </c>
      <c r="L219" s="88">
        <v>0</v>
      </c>
      <c r="M219" s="88">
        <f>M220/M218</f>
        <v>1894.7368421052631</v>
      </c>
      <c r="N219" s="89">
        <f>N220/N218</f>
        <v>5187.0373134328347</v>
      </c>
      <c r="O219" s="34"/>
      <c r="P219" s="35"/>
      <c r="Q219" s="30"/>
    </row>
    <row r="220" spans="1:17" ht="39" customHeight="1" x14ac:dyDescent="0.25">
      <c r="A220" s="151"/>
      <c r="B220" s="86" t="s">
        <v>8</v>
      </c>
      <c r="C220" s="55" t="s">
        <v>11</v>
      </c>
      <c r="D220" s="88">
        <f>D221+D222+D223+D224</f>
        <v>5783.2</v>
      </c>
      <c r="E220" s="88">
        <f t="shared" ref="E220:M220" si="48">E221+E222+E223+E224</f>
        <v>17349.7</v>
      </c>
      <c r="F220" s="88">
        <f t="shared" si="48"/>
        <v>0</v>
      </c>
      <c r="G220" s="88">
        <f t="shared" si="48"/>
        <v>0</v>
      </c>
      <c r="H220" s="88">
        <f>H221+H222+H223+H224</f>
        <v>0</v>
      </c>
      <c r="I220" s="88">
        <f t="shared" si="48"/>
        <v>25170.799999999999</v>
      </c>
      <c r="J220" s="88">
        <f t="shared" si="48"/>
        <v>72708.899999999994</v>
      </c>
      <c r="K220" s="88">
        <f t="shared" si="48"/>
        <v>0</v>
      </c>
      <c r="L220" s="88">
        <f t="shared" si="48"/>
        <v>0</v>
      </c>
      <c r="M220" s="88">
        <f t="shared" si="48"/>
        <v>18000</v>
      </c>
      <c r="N220" s="29">
        <f t="shared" ref="N220:N224" si="49">D220+E220+F220+G220+H220+I220+J220+K220+L220+M220</f>
        <v>139012.59999999998</v>
      </c>
      <c r="O220" s="34"/>
      <c r="P220" s="35"/>
      <c r="Q220" s="30"/>
    </row>
    <row r="221" spans="1:17" ht="30.75" customHeight="1" x14ac:dyDescent="0.25">
      <c r="A221" s="151"/>
      <c r="B221" s="86" t="s">
        <v>23</v>
      </c>
      <c r="C221" s="55" t="s">
        <v>11</v>
      </c>
      <c r="D221" s="88">
        <v>0</v>
      </c>
      <c r="E221" s="88">
        <v>0</v>
      </c>
      <c r="F221" s="88">
        <v>0</v>
      </c>
      <c r="G221" s="88">
        <v>0</v>
      </c>
      <c r="H221" s="88">
        <v>0</v>
      </c>
      <c r="I221" s="88">
        <v>0</v>
      </c>
      <c r="J221" s="88">
        <v>0</v>
      </c>
      <c r="K221" s="88">
        <v>0</v>
      </c>
      <c r="L221" s="88">
        <v>0</v>
      </c>
      <c r="M221" s="88">
        <v>0</v>
      </c>
      <c r="N221" s="29">
        <f t="shared" si="49"/>
        <v>0</v>
      </c>
      <c r="O221" s="34"/>
      <c r="P221" s="35"/>
      <c r="Q221" s="30"/>
    </row>
    <row r="222" spans="1:17" ht="33" customHeight="1" x14ac:dyDescent="0.25">
      <c r="A222" s="151"/>
      <c r="B222" s="86" t="s">
        <v>17</v>
      </c>
      <c r="C222" s="55" t="s">
        <v>11</v>
      </c>
      <c r="D222" s="88">
        <v>0</v>
      </c>
      <c r="E222" s="88">
        <f>E226-E224</f>
        <v>17349.400000000001</v>
      </c>
      <c r="F222" s="88">
        <f>0</f>
        <v>0</v>
      </c>
      <c r="G222" s="88">
        <v>0</v>
      </c>
      <c r="H222" s="88">
        <f>H244+H246+H248+H250</f>
        <v>0</v>
      </c>
      <c r="I222" s="88">
        <v>0</v>
      </c>
      <c r="J222" s="88">
        <v>0</v>
      </c>
      <c r="K222" s="88">
        <v>0</v>
      </c>
      <c r="L222" s="88">
        <v>0</v>
      </c>
      <c r="M222" s="88">
        <v>0</v>
      </c>
      <c r="N222" s="29">
        <f t="shared" si="49"/>
        <v>17349.400000000001</v>
      </c>
      <c r="O222" s="34"/>
      <c r="P222" s="35"/>
      <c r="Q222" s="30"/>
    </row>
    <row r="223" spans="1:17" ht="30.75" customHeight="1" x14ac:dyDescent="0.25">
      <c r="A223" s="151"/>
      <c r="B223" s="86" t="s">
        <v>9</v>
      </c>
      <c r="C223" s="55" t="s">
        <v>11</v>
      </c>
      <c r="D223" s="88">
        <f>D226</f>
        <v>5783.2</v>
      </c>
      <c r="E223" s="88">
        <v>0</v>
      </c>
      <c r="F223" s="88">
        <f>0</f>
        <v>0</v>
      </c>
      <c r="G223" s="88">
        <f>G240*70%</f>
        <v>0</v>
      </c>
      <c r="H223" s="88">
        <v>0</v>
      </c>
      <c r="I223" s="88">
        <v>0</v>
      </c>
      <c r="J223" s="88">
        <v>0</v>
      </c>
      <c r="K223" s="88">
        <v>0</v>
      </c>
      <c r="L223" s="88">
        <v>0</v>
      </c>
      <c r="M223" s="88">
        <v>0</v>
      </c>
      <c r="N223" s="29">
        <f t="shared" si="49"/>
        <v>5783.2</v>
      </c>
      <c r="O223" s="34"/>
      <c r="P223" s="35"/>
      <c r="Q223" s="30"/>
    </row>
    <row r="224" spans="1:17" ht="24.75" customHeight="1" x14ac:dyDescent="0.25">
      <c r="A224" s="151"/>
      <c r="B224" s="86" t="s">
        <v>24</v>
      </c>
      <c r="C224" s="55" t="s">
        <v>11</v>
      </c>
      <c r="D224" s="88">
        <v>0</v>
      </c>
      <c r="E224" s="88">
        <v>0.3</v>
      </c>
      <c r="F224" s="88">
        <v>0</v>
      </c>
      <c r="G224" s="88">
        <f>G236</f>
        <v>0</v>
      </c>
      <c r="H224" s="88">
        <f>H226+H228+H232+H234+H236+H238+H240</f>
        <v>0</v>
      </c>
      <c r="I224" s="88">
        <f>I226+I228+I232+I234+I236+I238+I240+I242+I250</f>
        <v>25170.799999999999</v>
      </c>
      <c r="J224" s="88">
        <f>J236+J238</f>
        <v>72708.899999999994</v>
      </c>
      <c r="K224" s="88">
        <f>K240</f>
        <v>0</v>
      </c>
      <c r="L224" s="88">
        <f>L240</f>
        <v>0</v>
      </c>
      <c r="M224" s="88">
        <f>M240</f>
        <v>18000</v>
      </c>
      <c r="N224" s="29">
        <f t="shared" si="49"/>
        <v>115880</v>
      </c>
      <c r="O224" s="34"/>
      <c r="P224" s="35"/>
      <c r="Q224" s="30"/>
    </row>
    <row r="225" spans="1:17" ht="31.5" customHeight="1" x14ac:dyDescent="0.25">
      <c r="A225" s="121" t="s">
        <v>81</v>
      </c>
      <c r="B225" s="29" t="s">
        <v>6</v>
      </c>
      <c r="C225" s="56" t="s">
        <v>32</v>
      </c>
      <c r="D225" s="49">
        <v>1</v>
      </c>
      <c r="E225" s="49">
        <v>1</v>
      </c>
      <c r="F225" s="88"/>
      <c r="G225" s="88"/>
      <c r="H225" s="88"/>
      <c r="I225" s="88"/>
      <c r="J225" s="88"/>
      <c r="K225" s="88"/>
      <c r="L225" s="88"/>
      <c r="M225" s="88"/>
      <c r="N225" s="28">
        <f t="shared" ref="N225:N237" si="50">D225+E225+F225+G225+H225+I225+J225+K225</f>
        <v>2</v>
      </c>
      <c r="O225" s="132" t="s">
        <v>103</v>
      </c>
      <c r="P225" s="155" t="s">
        <v>97</v>
      </c>
      <c r="Q225" s="30"/>
    </row>
    <row r="226" spans="1:17" ht="72" customHeight="1" x14ac:dyDescent="0.25">
      <c r="A226" s="121"/>
      <c r="B226" s="29" t="s">
        <v>10</v>
      </c>
      <c r="C226" s="55" t="s">
        <v>11</v>
      </c>
      <c r="D226" s="88">
        <v>5783.2</v>
      </c>
      <c r="E226" s="88">
        <v>17349.7</v>
      </c>
      <c r="F226" s="88"/>
      <c r="G226" s="88"/>
      <c r="H226" s="88"/>
      <c r="I226" s="88"/>
      <c r="J226" s="88"/>
      <c r="K226" s="88"/>
      <c r="L226" s="88"/>
      <c r="M226" s="88"/>
      <c r="N226" s="29">
        <f t="shared" si="50"/>
        <v>23132.9</v>
      </c>
      <c r="O226" s="132"/>
      <c r="P226" s="155"/>
      <c r="Q226" s="30"/>
    </row>
    <row r="227" spans="1:17" ht="29.25" customHeight="1" x14ac:dyDescent="0.25">
      <c r="A227" s="121" t="s">
        <v>113</v>
      </c>
      <c r="B227" s="29" t="s">
        <v>6</v>
      </c>
      <c r="C227" s="56" t="s">
        <v>32</v>
      </c>
      <c r="D227" s="88"/>
      <c r="E227" s="88"/>
      <c r="F227" s="88"/>
      <c r="G227" s="88"/>
      <c r="H227" s="49"/>
      <c r="I227" s="49"/>
      <c r="J227" s="88"/>
      <c r="K227" s="88"/>
      <c r="L227" s="39"/>
      <c r="M227" s="88">
        <v>1</v>
      </c>
      <c r="N227" s="29">
        <f>M227</f>
        <v>1</v>
      </c>
      <c r="O227" s="132"/>
      <c r="P227" s="155"/>
      <c r="Q227" s="30"/>
    </row>
    <row r="228" spans="1:17" ht="30.75" customHeight="1" x14ac:dyDescent="0.25">
      <c r="A228" s="121"/>
      <c r="B228" s="29" t="s">
        <v>10</v>
      </c>
      <c r="C228" s="55" t="s">
        <v>11</v>
      </c>
      <c r="D228" s="88"/>
      <c r="E228" s="88"/>
      <c r="F228" s="88"/>
      <c r="G228" s="88"/>
      <c r="H228" s="88"/>
      <c r="I228" s="88"/>
      <c r="J228" s="88"/>
      <c r="K228" s="88"/>
      <c r="L228" s="39"/>
      <c r="M228" s="88" t="s">
        <v>109</v>
      </c>
      <c r="N228" s="29">
        <v>0</v>
      </c>
      <c r="O228" s="132"/>
      <c r="P228" s="155"/>
      <c r="Q228" s="30"/>
    </row>
    <row r="229" spans="1:17" ht="30.75" customHeight="1" x14ac:dyDescent="0.25">
      <c r="A229" s="147" t="s">
        <v>151</v>
      </c>
      <c r="B229" s="29"/>
      <c r="C229" s="55"/>
      <c r="D229" s="88"/>
      <c r="E229" s="88"/>
      <c r="F229" s="88"/>
      <c r="G229" s="88"/>
      <c r="H229" s="88"/>
      <c r="I229" s="88"/>
      <c r="J229" s="88"/>
      <c r="K229" s="88"/>
      <c r="L229" s="39"/>
      <c r="M229" s="88">
        <v>1</v>
      </c>
      <c r="N229" s="29">
        <v>1</v>
      </c>
      <c r="O229" s="132"/>
      <c r="P229" s="155"/>
      <c r="Q229" s="30"/>
    </row>
    <row r="230" spans="1:17" ht="30.75" customHeight="1" x14ac:dyDescent="0.25">
      <c r="A230" s="148"/>
      <c r="B230" s="29"/>
      <c r="C230" s="55"/>
      <c r="D230" s="88"/>
      <c r="E230" s="88"/>
      <c r="F230" s="88"/>
      <c r="G230" s="88"/>
      <c r="H230" s="88"/>
      <c r="I230" s="88"/>
      <c r="J230" s="88"/>
      <c r="K230" s="88"/>
      <c r="L230" s="39"/>
      <c r="M230" s="88" t="s">
        <v>109</v>
      </c>
      <c r="N230" s="29">
        <v>0</v>
      </c>
      <c r="O230" s="132"/>
      <c r="P230" s="155"/>
      <c r="Q230" s="30"/>
    </row>
    <row r="231" spans="1:17" ht="26.25" customHeight="1" x14ac:dyDescent="0.25">
      <c r="A231" s="162" t="s">
        <v>152</v>
      </c>
      <c r="B231" s="29" t="s">
        <v>6</v>
      </c>
      <c r="C231" s="56" t="s">
        <v>32</v>
      </c>
      <c r="D231" s="88"/>
      <c r="E231" s="88"/>
      <c r="F231" s="88"/>
      <c r="G231" s="88"/>
      <c r="H231" s="49"/>
      <c r="I231" s="88"/>
      <c r="J231" s="88"/>
      <c r="K231" s="39"/>
      <c r="L231" s="88"/>
      <c r="M231" s="88">
        <v>1</v>
      </c>
      <c r="N231" s="28">
        <f>M231</f>
        <v>1</v>
      </c>
      <c r="O231" s="132"/>
      <c r="P231" s="155"/>
      <c r="Q231" s="30"/>
    </row>
    <row r="232" spans="1:17" ht="27" customHeight="1" x14ac:dyDescent="0.25">
      <c r="A232" s="162"/>
      <c r="B232" s="29" t="s">
        <v>10</v>
      </c>
      <c r="C232" s="55" t="s">
        <v>11</v>
      </c>
      <c r="D232" s="29"/>
      <c r="E232" s="29"/>
      <c r="F232" s="88"/>
      <c r="G232" s="88"/>
      <c r="H232" s="88"/>
      <c r="I232" s="88"/>
      <c r="J232" s="29"/>
      <c r="K232" s="39"/>
      <c r="L232" s="29"/>
      <c r="M232" s="29" t="s">
        <v>109</v>
      </c>
      <c r="N232" s="29">
        <v>0</v>
      </c>
      <c r="O232" s="132"/>
      <c r="P232" s="155"/>
      <c r="Q232" s="30"/>
    </row>
    <row r="233" spans="1:17" ht="26.25" customHeight="1" x14ac:dyDescent="0.25">
      <c r="A233" s="147" t="s">
        <v>153</v>
      </c>
      <c r="B233" s="29" t="s">
        <v>6</v>
      </c>
      <c r="C233" s="56" t="s">
        <v>7</v>
      </c>
      <c r="D233" s="88"/>
      <c r="E233" s="88"/>
      <c r="F233" s="88"/>
      <c r="G233" s="88"/>
      <c r="H233" s="88"/>
      <c r="I233" s="88"/>
      <c r="J233" s="88"/>
      <c r="K233" s="39"/>
      <c r="L233" s="88"/>
      <c r="M233" s="88">
        <v>1</v>
      </c>
      <c r="N233" s="29">
        <f>D233+E233+F233+G233+H233+I233+J233+M233</f>
        <v>1</v>
      </c>
      <c r="O233" s="132"/>
      <c r="P233" s="155"/>
      <c r="Q233" s="30"/>
    </row>
    <row r="234" spans="1:17" ht="91.5" customHeight="1" x14ac:dyDescent="0.25">
      <c r="A234" s="148"/>
      <c r="B234" s="29" t="s">
        <v>10</v>
      </c>
      <c r="C234" s="55" t="s">
        <v>11</v>
      </c>
      <c r="D234" s="29"/>
      <c r="E234" s="29"/>
      <c r="F234" s="88"/>
      <c r="G234" s="88"/>
      <c r="H234" s="88"/>
      <c r="I234" s="88"/>
      <c r="J234" s="29"/>
      <c r="K234" s="39"/>
      <c r="L234" s="29"/>
      <c r="M234" s="29" t="s">
        <v>109</v>
      </c>
      <c r="N234" s="29">
        <v>0</v>
      </c>
      <c r="O234" s="132"/>
      <c r="P234" s="155"/>
      <c r="Q234" s="30"/>
    </row>
    <row r="235" spans="1:17" ht="18" customHeight="1" x14ac:dyDescent="0.25">
      <c r="A235" s="121" t="s">
        <v>154</v>
      </c>
      <c r="B235" s="29" t="s">
        <v>6</v>
      </c>
      <c r="C235" s="56" t="s">
        <v>32</v>
      </c>
      <c r="D235" s="29"/>
      <c r="E235" s="29"/>
      <c r="F235" s="88"/>
      <c r="G235" s="49"/>
      <c r="H235" s="49"/>
      <c r="I235" s="29">
        <v>1</v>
      </c>
      <c r="J235" s="29">
        <v>1</v>
      </c>
      <c r="K235" s="29"/>
      <c r="L235" s="29"/>
      <c r="M235" s="29"/>
      <c r="N235" s="28">
        <f>D235+E235+F235+G235+H235+I235+J235+K235</f>
        <v>2</v>
      </c>
      <c r="O235" s="132"/>
      <c r="P235" s="155"/>
      <c r="Q235" s="30"/>
    </row>
    <row r="236" spans="1:17" ht="28.5" customHeight="1" x14ac:dyDescent="0.25">
      <c r="A236" s="121"/>
      <c r="B236" s="29" t="s">
        <v>10</v>
      </c>
      <c r="C236" s="55" t="s">
        <v>11</v>
      </c>
      <c r="D236" s="29"/>
      <c r="E236" s="29"/>
      <c r="F236" s="88"/>
      <c r="G236" s="88"/>
      <c r="H236" s="88"/>
      <c r="I236" s="29">
        <v>192.8</v>
      </c>
      <c r="J236" s="29">
        <v>50892.3</v>
      </c>
      <c r="K236" s="29"/>
      <c r="L236" s="29"/>
      <c r="M236" s="29"/>
      <c r="N236" s="29">
        <f>D236+E236+F236+G236+H236+I236+J236+K236</f>
        <v>51085.100000000006</v>
      </c>
      <c r="O236" s="132"/>
      <c r="P236" s="155"/>
      <c r="Q236" s="54"/>
    </row>
    <row r="237" spans="1:17" ht="24.75" customHeight="1" x14ac:dyDescent="0.25">
      <c r="A237" s="121" t="s">
        <v>155</v>
      </c>
      <c r="B237" s="29" t="s">
        <v>6</v>
      </c>
      <c r="C237" s="56" t="s">
        <v>7</v>
      </c>
      <c r="D237" s="88"/>
      <c r="E237" s="88"/>
      <c r="F237" s="88"/>
      <c r="G237" s="88"/>
      <c r="H237" s="88"/>
      <c r="I237" s="88">
        <v>1</v>
      </c>
      <c r="J237" s="88">
        <v>1</v>
      </c>
      <c r="K237" s="88"/>
      <c r="L237" s="88"/>
      <c r="M237" s="88"/>
      <c r="N237" s="29">
        <f t="shared" si="50"/>
        <v>2</v>
      </c>
      <c r="O237" s="132"/>
      <c r="P237" s="155"/>
      <c r="Q237" s="54"/>
    </row>
    <row r="238" spans="1:17" ht="36" customHeight="1" x14ac:dyDescent="0.25">
      <c r="A238" s="121"/>
      <c r="B238" s="29" t="s">
        <v>10</v>
      </c>
      <c r="C238" s="55" t="s">
        <v>11</v>
      </c>
      <c r="D238" s="29"/>
      <c r="E238" s="29"/>
      <c r="F238" s="88"/>
      <c r="G238" s="39"/>
      <c r="H238" s="88"/>
      <c r="I238" s="88">
        <v>24136.3</v>
      </c>
      <c r="J238" s="29">
        <v>21816.6</v>
      </c>
      <c r="K238" s="29"/>
      <c r="L238" s="29"/>
      <c r="M238" s="29"/>
      <c r="N238" s="29">
        <f>I238+J238</f>
        <v>45952.899999999994</v>
      </c>
      <c r="O238" s="132"/>
      <c r="P238" s="155"/>
      <c r="Q238" s="30"/>
    </row>
    <row r="239" spans="1:17" ht="29.25" customHeight="1" x14ac:dyDescent="0.25">
      <c r="A239" s="121" t="s">
        <v>156</v>
      </c>
      <c r="B239" s="29" t="s">
        <v>6</v>
      </c>
      <c r="C239" s="56" t="s">
        <v>7</v>
      </c>
      <c r="D239" s="88"/>
      <c r="E239" s="88"/>
      <c r="F239" s="88"/>
      <c r="G239" s="88"/>
      <c r="H239" s="88"/>
      <c r="I239" s="88"/>
      <c r="J239" s="88"/>
      <c r="K239" s="88"/>
      <c r="L239" s="88"/>
      <c r="M239" s="88">
        <v>0.5</v>
      </c>
      <c r="N239" s="29">
        <f>M239</f>
        <v>0.5</v>
      </c>
      <c r="O239" s="132"/>
      <c r="P239" s="155"/>
      <c r="Q239" s="30"/>
    </row>
    <row r="240" spans="1:17" ht="85.5" customHeight="1" x14ac:dyDescent="0.25">
      <c r="A240" s="121"/>
      <c r="B240" s="29" t="s">
        <v>10</v>
      </c>
      <c r="C240" s="55" t="s">
        <v>11</v>
      </c>
      <c r="D240" s="29"/>
      <c r="E240" s="29"/>
      <c r="F240" s="88"/>
      <c r="G240" s="88"/>
      <c r="H240" s="88"/>
      <c r="I240" s="88"/>
      <c r="J240" s="88"/>
      <c r="K240" s="29"/>
      <c r="L240" s="29"/>
      <c r="M240" s="29">
        <v>18000</v>
      </c>
      <c r="N240" s="29">
        <f>M240</f>
        <v>18000</v>
      </c>
      <c r="O240" s="101" t="s">
        <v>121</v>
      </c>
      <c r="P240" s="125" t="s">
        <v>97</v>
      </c>
      <c r="Q240" s="30"/>
    </row>
    <row r="241" spans="1:17" ht="24.75" customHeight="1" x14ac:dyDescent="0.25">
      <c r="A241" s="121" t="s">
        <v>157</v>
      </c>
      <c r="B241" s="29" t="s">
        <v>6</v>
      </c>
      <c r="C241" s="56" t="s">
        <v>32</v>
      </c>
      <c r="D241" s="29"/>
      <c r="E241" s="29"/>
      <c r="F241" s="88"/>
      <c r="G241" s="88"/>
      <c r="H241" s="49"/>
      <c r="I241" s="49">
        <v>1</v>
      </c>
      <c r="J241" s="28"/>
      <c r="K241" s="29"/>
      <c r="L241" s="29"/>
      <c r="M241" s="29"/>
      <c r="N241" s="28">
        <f>I241</f>
        <v>1</v>
      </c>
      <c r="O241" s="102"/>
      <c r="P241" s="126"/>
      <c r="Q241" s="30"/>
    </row>
    <row r="242" spans="1:17" ht="24" customHeight="1" x14ac:dyDescent="0.25">
      <c r="A242" s="121"/>
      <c r="B242" s="29" t="s">
        <v>10</v>
      </c>
      <c r="C242" s="55" t="s">
        <v>11</v>
      </c>
      <c r="D242" s="29"/>
      <c r="E242" s="29"/>
      <c r="F242" s="88"/>
      <c r="G242" s="88"/>
      <c r="H242" s="88"/>
      <c r="I242" s="88">
        <v>408</v>
      </c>
      <c r="J242" s="29"/>
      <c r="K242" s="29"/>
      <c r="L242" s="29"/>
      <c r="M242" s="29"/>
      <c r="N242" s="29">
        <f>I242</f>
        <v>408</v>
      </c>
      <c r="O242" s="102"/>
      <c r="P242" s="126"/>
      <c r="Q242" s="30"/>
    </row>
    <row r="243" spans="1:17" ht="27.75" customHeight="1" x14ac:dyDescent="0.25">
      <c r="A243" s="121" t="s">
        <v>158</v>
      </c>
      <c r="B243" s="29" t="s">
        <v>6</v>
      </c>
      <c r="C243" s="56" t="s">
        <v>7</v>
      </c>
      <c r="D243" s="29"/>
      <c r="E243" s="29"/>
      <c r="F243" s="88"/>
      <c r="G243" s="88"/>
      <c r="H243" s="88"/>
      <c r="I243" s="29"/>
      <c r="J243" s="29"/>
      <c r="K243" s="39"/>
      <c r="L243" s="29">
        <v>1</v>
      </c>
      <c r="M243" s="29"/>
      <c r="N243" s="29">
        <f>D243+E243+F243+G243+H243+J243+L243</f>
        <v>1</v>
      </c>
      <c r="O243" s="102"/>
      <c r="P243" s="126"/>
      <c r="Q243" s="30"/>
    </row>
    <row r="244" spans="1:17" ht="48" customHeight="1" x14ac:dyDescent="0.25">
      <c r="A244" s="121"/>
      <c r="B244" s="29" t="s">
        <v>10</v>
      </c>
      <c r="C244" s="55" t="s">
        <v>11</v>
      </c>
      <c r="D244" s="29"/>
      <c r="E244" s="29"/>
      <c r="F244" s="88"/>
      <c r="G244" s="88"/>
      <c r="H244" s="88"/>
      <c r="I244" s="29"/>
      <c r="J244" s="29"/>
      <c r="K244" s="39"/>
      <c r="L244" s="29" t="s">
        <v>109</v>
      </c>
      <c r="M244" s="29"/>
      <c r="N244" s="29">
        <v>0</v>
      </c>
      <c r="O244" s="102"/>
      <c r="P244" s="126"/>
      <c r="Q244" s="30"/>
    </row>
    <row r="245" spans="1:17" ht="24.75" customHeight="1" x14ac:dyDescent="0.25">
      <c r="A245" s="121" t="s">
        <v>159</v>
      </c>
      <c r="B245" s="29" t="s">
        <v>6</v>
      </c>
      <c r="C245" s="56" t="s">
        <v>7</v>
      </c>
      <c r="D245" s="29"/>
      <c r="E245" s="29"/>
      <c r="F245" s="88"/>
      <c r="G245" s="88"/>
      <c r="H245" s="88"/>
      <c r="I245" s="29"/>
      <c r="J245" s="29"/>
      <c r="K245" s="39"/>
      <c r="L245" s="29">
        <v>1</v>
      </c>
      <c r="M245" s="29"/>
      <c r="N245" s="29">
        <f>D245+E245+F245+G245+H245+I245+J245+L245</f>
        <v>1</v>
      </c>
      <c r="O245" s="102"/>
      <c r="P245" s="126"/>
      <c r="Q245" s="30"/>
    </row>
    <row r="246" spans="1:17" ht="51.75" customHeight="1" x14ac:dyDescent="0.25">
      <c r="A246" s="121"/>
      <c r="B246" s="29" t="s">
        <v>10</v>
      </c>
      <c r="C246" s="55" t="s">
        <v>11</v>
      </c>
      <c r="D246" s="29"/>
      <c r="E246" s="29"/>
      <c r="F246" s="88"/>
      <c r="G246" s="88"/>
      <c r="H246" s="88"/>
      <c r="I246" s="29"/>
      <c r="J246" s="29"/>
      <c r="K246" s="39"/>
      <c r="L246" s="29" t="s">
        <v>109</v>
      </c>
      <c r="M246" s="29"/>
      <c r="N246" s="29">
        <v>0</v>
      </c>
      <c r="O246" s="102"/>
      <c r="P246" s="126"/>
      <c r="Q246" s="30"/>
    </row>
    <row r="247" spans="1:17" ht="30" customHeight="1" x14ac:dyDescent="0.25">
      <c r="A247" s="121" t="s">
        <v>160</v>
      </c>
      <c r="B247" s="29" t="s">
        <v>6</v>
      </c>
      <c r="C247" s="56" t="s">
        <v>7</v>
      </c>
      <c r="D247" s="29"/>
      <c r="E247" s="29"/>
      <c r="F247" s="88"/>
      <c r="G247" s="88"/>
      <c r="H247" s="88"/>
      <c r="I247" s="29"/>
      <c r="J247" s="29"/>
      <c r="K247" s="39"/>
      <c r="L247" s="29">
        <v>1</v>
      </c>
      <c r="M247" s="29"/>
      <c r="N247" s="29">
        <f>D247+E247+F247+G247+H247+I247+J247+L247</f>
        <v>1</v>
      </c>
      <c r="O247" s="102"/>
      <c r="P247" s="126"/>
      <c r="Q247" s="30"/>
    </row>
    <row r="248" spans="1:17" ht="84.75" customHeight="1" x14ac:dyDescent="0.25">
      <c r="A248" s="121"/>
      <c r="B248" s="29" t="s">
        <v>10</v>
      </c>
      <c r="C248" s="55" t="s">
        <v>11</v>
      </c>
      <c r="D248" s="29"/>
      <c r="E248" s="29"/>
      <c r="F248" s="88"/>
      <c r="G248" s="88"/>
      <c r="H248" s="88"/>
      <c r="I248" s="29"/>
      <c r="J248" s="29"/>
      <c r="K248" s="39"/>
      <c r="L248" s="29" t="s">
        <v>109</v>
      </c>
      <c r="M248" s="29"/>
      <c r="N248" s="29">
        <v>0</v>
      </c>
      <c r="O248" s="102"/>
      <c r="P248" s="126"/>
      <c r="Q248" s="30"/>
    </row>
    <row r="249" spans="1:17" ht="41.25" customHeight="1" x14ac:dyDescent="0.25">
      <c r="A249" s="121" t="s">
        <v>161</v>
      </c>
      <c r="B249" s="29" t="s">
        <v>6</v>
      </c>
      <c r="C249" s="56" t="s">
        <v>7</v>
      </c>
      <c r="D249" s="29"/>
      <c r="E249" s="29"/>
      <c r="F249" s="88"/>
      <c r="G249" s="88"/>
      <c r="H249" s="88"/>
      <c r="I249" s="88">
        <v>1.3</v>
      </c>
      <c r="J249" s="88"/>
      <c r="K249" s="29"/>
      <c r="L249" s="29"/>
      <c r="M249" s="29"/>
      <c r="N249" s="29">
        <f>I249+J249+K249</f>
        <v>1.3</v>
      </c>
      <c r="O249" s="102"/>
      <c r="P249" s="126"/>
      <c r="Q249" s="30"/>
    </row>
    <row r="250" spans="1:17" ht="61.5" customHeight="1" x14ac:dyDescent="0.25">
      <c r="A250" s="121"/>
      <c r="B250" s="29" t="s">
        <v>10</v>
      </c>
      <c r="C250" s="55" t="s">
        <v>11</v>
      </c>
      <c r="D250" s="29"/>
      <c r="E250" s="29"/>
      <c r="F250" s="88"/>
      <c r="G250" s="88"/>
      <c r="H250" s="88"/>
      <c r="I250" s="88">
        <v>433.7</v>
      </c>
      <c r="J250" s="88"/>
      <c r="K250" s="29"/>
      <c r="L250" s="29"/>
      <c r="M250" s="29"/>
      <c r="N250" s="29">
        <f>I250</f>
        <v>433.7</v>
      </c>
      <c r="O250" s="102"/>
      <c r="P250" s="126"/>
      <c r="Q250" s="30"/>
    </row>
    <row r="251" spans="1:17" ht="56.25" customHeight="1" x14ac:dyDescent="0.25">
      <c r="A251" s="147" t="s">
        <v>126</v>
      </c>
      <c r="B251" s="29" t="s">
        <v>6</v>
      </c>
      <c r="C251" s="56" t="s">
        <v>30</v>
      </c>
      <c r="D251" s="29"/>
      <c r="E251" s="29"/>
      <c r="F251" s="39"/>
      <c r="G251" s="88"/>
      <c r="H251" s="88"/>
      <c r="I251" s="88"/>
      <c r="J251" s="88"/>
      <c r="K251" s="88"/>
      <c r="L251" s="39"/>
      <c r="M251" s="88">
        <v>1</v>
      </c>
      <c r="N251" s="29">
        <f>M251</f>
        <v>1</v>
      </c>
      <c r="O251" s="102"/>
      <c r="P251" s="126"/>
      <c r="Q251" s="30"/>
    </row>
    <row r="252" spans="1:17" ht="39" customHeight="1" x14ac:dyDescent="0.25">
      <c r="A252" s="148"/>
      <c r="B252" s="29" t="s">
        <v>10</v>
      </c>
      <c r="C252" s="55" t="s">
        <v>11</v>
      </c>
      <c r="D252" s="29"/>
      <c r="E252" s="29"/>
      <c r="F252" s="39"/>
      <c r="G252" s="88"/>
      <c r="H252" s="88"/>
      <c r="I252" s="88"/>
      <c r="J252" s="88"/>
      <c r="K252" s="88"/>
      <c r="L252" s="39"/>
      <c r="M252" s="88" t="s">
        <v>109</v>
      </c>
      <c r="N252" s="29">
        <v>0</v>
      </c>
      <c r="O252" s="102"/>
      <c r="P252" s="126"/>
      <c r="Q252" s="30"/>
    </row>
    <row r="253" spans="1:17" ht="24.75" customHeight="1" x14ac:dyDescent="0.25">
      <c r="A253" s="147" t="s">
        <v>127</v>
      </c>
      <c r="B253" s="29" t="s">
        <v>6</v>
      </c>
      <c r="C253" s="56" t="s">
        <v>30</v>
      </c>
      <c r="D253" s="29"/>
      <c r="E253" s="29"/>
      <c r="F253" s="39"/>
      <c r="G253" s="88"/>
      <c r="H253" s="88"/>
      <c r="I253" s="88"/>
      <c r="J253" s="88"/>
      <c r="K253" s="88"/>
      <c r="L253" s="39"/>
      <c r="M253" s="88">
        <v>1</v>
      </c>
      <c r="N253" s="29">
        <f>M253</f>
        <v>1</v>
      </c>
      <c r="O253" s="102"/>
      <c r="P253" s="126"/>
      <c r="Q253" s="30"/>
    </row>
    <row r="254" spans="1:17" ht="24.75" customHeight="1" x14ac:dyDescent="0.25">
      <c r="A254" s="148"/>
      <c r="B254" s="29" t="s">
        <v>10</v>
      </c>
      <c r="C254" s="55" t="s">
        <v>11</v>
      </c>
      <c r="D254" s="29"/>
      <c r="E254" s="29"/>
      <c r="F254" s="39"/>
      <c r="G254" s="88"/>
      <c r="H254" s="88"/>
      <c r="I254" s="88"/>
      <c r="J254" s="88"/>
      <c r="K254" s="88"/>
      <c r="L254" s="39"/>
      <c r="M254" s="88" t="s">
        <v>109</v>
      </c>
      <c r="N254" s="29">
        <v>0</v>
      </c>
      <c r="O254" s="102"/>
      <c r="P254" s="126"/>
      <c r="Q254" s="30"/>
    </row>
    <row r="255" spans="1:17" ht="26.25" customHeight="1" x14ac:dyDescent="0.25">
      <c r="A255" s="147" t="s">
        <v>128</v>
      </c>
      <c r="B255" s="29" t="s">
        <v>6</v>
      </c>
      <c r="C255" s="56" t="s">
        <v>7</v>
      </c>
      <c r="D255" s="29"/>
      <c r="E255" s="29"/>
      <c r="F255" s="39"/>
      <c r="G255" s="88"/>
      <c r="H255" s="88"/>
      <c r="I255" s="88"/>
      <c r="J255" s="88"/>
      <c r="K255" s="88"/>
      <c r="L255" s="39"/>
      <c r="M255" s="88">
        <v>1</v>
      </c>
      <c r="N255" s="29">
        <v>1</v>
      </c>
      <c r="O255" s="102"/>
      <c r="P255" s="126"/>
      <c r="Q255" s="30"/>
    </row>
    <row r="256" spans="1:17" ht="27" customHeight="1" x14ac:dyDescent="0.25">
      <c r="A256" s="148"/>
      <c r="B256" s="29" t="s">
        <v>10</v>
      </c>
      <c r="C256" s="55" t="s">
        <v>11</v>
      </c>
      <c r="D256" s="29"/>
      <c r="E256" s="29"/>
      <c r="F256" s="39"/>
      <c r="G256" s="88"/>
      <c r="H256" s="88"/>
      <c r="I256" s="88"/>
      <c r="J256" s="88"/>
      <c r="K256" s="88"/>
      <c r="L256" s="39"/>
      <c r="M256" s="88" t="s">
        <v>109</v>
      </c>
      <c r="N256" s="29">
        <v>0</v>
      </c>
      <c r="O256" s="102"/>
      <c r="P256" s="126"/>
      <c r="Q256" s="30"/>
    </row>
    <row r="257" spans="1:18" ht="31.5" customHeight="1" x14ac:dyDescent="0.25">
      <c r="A257" s="147" t="s">
        <v>129</v>
      </c>
      <c r="B257" s="29" t="s">
        <v>6</v>
      </c>
      <c r="C257" s="56" t="s">
        <v>7</v>
      </c>
      <c r="D257" s="29"/>
      <c r="E257" s="29"/>
      <c r="F257" s="39"/>
      <c r="G257" s="88"/>
      <c r="H257" s="88"/>
      <c r="I257" s="88"/>
      <c r="J257" s="88"/>
      <c r="K257" s="88"/>
      <c r="L257" s="39"/>
      <c r="M257" s="88">
        <v>1</v>
      </c>
      <c r="N257" s="29">
        <f>M257</f>
        <v>1</v>
      </c>
      <c r="O257" s="102"/>
      <c r="P257" s="126"/>
      <c r="Q257" s="30"/>
    </row>
    <row r="258" spans="1:18" ht="75" customHeight="1" x14ac:dyDescent="0.25">
      <c r="A258" s="148"/>
      <c r="B258" s="29" t="s">
        <v>10</v>
      </c>
      <c r="C258" s="55" t="s">
        <v>11</v>
      </c>
      <c r="D258" s="29"/>
      <c r="E258" s="29"/>
      <c r="F258" s="39"/>
      <c r="G258" s="88"/>
      <c r="H258" s="88"/>
      <c r="I258" s="88"/>
      <c r="J258" s="88"/>
      <c r="K258" s="88"/>
      <c r="L258" s="39"/>
      <c r="M258" s="88" t="s">
        <v>109</v>
      </c>
      <c r="N258" s="29">
        <v>0</v>
      </c>
      <c r="O258" s="102"/>
      <c r="P258" s="126"/>
      <c r="Q258" s="30"/>
    </row>
    <row r="259" spans="1:18" ht="54" customHeight="1" x14ac:dyDescent="0.25">
      <c r="A259" s="147" t="s">
        <v>130</v>
      </c>
      <c r="B259" s="29" t="s">
        <v>6</v>
      </c>
      <c r="C259" s="56" t="s">
        <v>7</v>
      </c>
      <c r="D259" s="29"/>
      <c r="E259" s="29"/>
      <c r="F259" s="39"/>
      <c r="G259" s="88"/>
      <c r="H259" s="88"/>
      <c r="I259" s="88"/>
      <c r="J259" s="88"/>
      <c r="K259" s="39"/>
      <c r="L259" s="48"/>
      <c r="M259" s="88">
        <v>1</v>
      </c>
      <c r="N259" s="29">
        <f>M259+L259</f>
        <v>1</v>
      </c>
      <c r="O259" s="102"/>
      <c r="P259" s="126"/>
      <c r="Q259" s="30"/>
    </row>
    <row r="260" spans="1:18" ht="42.75" customHeight="1" x14ac:dyDescent="0.25">
      <c r="A260" s="148"/>
      <c r="B260" s="29" t="s">
        <v>10</v>
      </c>
      <c r="C260" s="55" t="s">
        <v>11</v>
      </c>
      <c r="D260" s="29"/>
      <c r="E260" s="29"/>
      <c r="F260" s="39"/>
      <c r="G260" s="88"/>
      <c r="H260" s="88"/>
      <c r="I260" s="88"/>
      <c r="J260" s="88"/>
      <c r="K260" s="39"/>
      <c r="L260" s="48"/>
      <c r="M260" s="88" t="s">
        <v>109</v>
      </c>
      <c r="N260" s="29">
        <v>0</v>
      </c>
      <c r="O260" s="102"/>
      <c r="P260" s="126"/>
      <c r="Q260" s="30"/>
    </row>
    <row r="261" spans="1:18" ht="30" customHeight="1" x14ac:dyDescent="0.25">
      <c r="A261" s="105" t="s">
        <v>73</v>
      </c>
      <c r="B261" s="32" t="s">
        <v>37</v>
      </c>
      <c r="C261" s="62" t="s">
        <v>11</v>
      </c>
      <c r="D261" s="32">
        <f>D262+D263+D264+D265</f>
        <v>9172.7000000000007</v>
      </c>
      <c r="E261" s="32">
        <f t="shared" ref="E261:K261" si="51">E262+E263+E264+E265</f>
        <v>17349.7</v>
      </c>
      <c r="F261" s="32">
        <f t="shared" si="51"/>
        <v>0</v>
      </c>
      <c r="G261" s="32">
        <f t="shared" si="51"/>
        <v>200</v>
      </c>
      <c r="H261" s="32">
        <f t="shared" si="51"/>
        <v>0</v>
      </c>
      <c r="I261" s="32">
        <f t="shared" si="51"/>
        <v>25334.7</v>
      </c>
      <c r="J261" s="32">
        <f t="shared" si="51"/>
        <v>74474.899999999994</v>
      </c>
      <c r="K261" s="32">
        <f t="shared" si="51"/>
        <v>0</v>
      </c>
      <c r="L261" s="32">
        <f>L262+L263+L264+L265</f>
        <v>0</v>
      </c>
      <c r="M261" s="32">
        <f>M262+M263+M264+M265</f>
        <v>40200</v>
      </c>
      <c r="N261" s="32">
        <f>N262+N263+N264+N265</f>
        <v>166732</v>
      </c>
      <c r="O261" s="102"/>
      <c r="P261" s="126"/>
      <c r="Q261" s="30"/>
    </row>
    <row r="262" spans="1:18" ht="27" customHeight="1" x14ac:dyDescent="0.25">
      <c r="A262" s="105"/>
      <c r="B262" s="41" t="s">
        <v>23</v>
      </c>
      <c r="C262" s="62" t="s">
        <v>11</v>
      </c>
      <c r="D262" s="32">
        <f t="shared" ref="D262:M262" si="52">D192+D221</f>
        <v>0</v>
      </c>
      <c r="E262" s="32">
        <f t="shared" si="52"/>
        <v>0</v>
      </c>
      <c r="F262" s="32">
        <f t="shared" si="52"/>
        <v>0</v>
      </c>
      <c r="G262" s="32">
        <f t="shared" si="52"/>
        <v>0</v>
      </c>
      <c r="H262" s="32">
        <f t="shared" si="52"/>
        <v>0</v>
      </c>
      <c r="I262" s="32">
        <f t="shared" si="52"/>
        <v>0</v>
      </c>
      <c r="J262" s="32">
        <f t="shared" si="52"/>
        <v>0</v>
      </c>
      <c r="K262" s="32">
        <f t="shared" si="52"/>
        <v>0</v>
      </c>
      <c r="L262" s="32">
        <f t="shared" si="52"/>
        <v>0</v>
      </c>
      <c r="M262" s="32">
        <f t="shared" si="52"/>
        <v>0</v>
      </c>
      <c r="N262" s="32">
        <f>D262+E262+F262+G262+H262+I262+J262+K262+L262</f>
        <v>0</v>
      </c>
      <c r="O262" s="102"/>
      <c r="P262" s="126"/>
      <c r="Q262" s="30"/>
    </row>
    <row r="263" spans="1:18" ht="37.5" customHeight="1" x14ac:dyDescent="0.25">
      <c r="A263" s="105"/>
      <c r="B263" s="41" t="s">
        <v>17</v>
      </c>
      <c r="C263" s="62" t="s">
        <v>11</v>
      </c>
      <c r="D263" s="32">
        <f t="shared" ref="D263:M263" si="53">D193+D222</f>
        <v>0</v>
      </c>
      <c r="E263" s="32">
        <f t="shared" si="53"/>
        <v>17349.400000000001</v>
      </c>
      <c r="F263" s="32">
        <f t="shared" si="53"/>
        <v>0</v>
      </c>
      <c r="G263" s="32">
        <f t="shared" si="53"/>
        <v>0</v>
      </c>
      <c r="H263" s="32">
        <f t="shared" si="53"/>
        <v>0</v>
      </c>
      <c r="I263" s="32">
        <f t="shared" si="53"/>
        <v>0</v>
      </c>
      <c r="J263" s="32">
        <f t="shared" si="53"/>
        <v>0</v>
      </c>
      <c r="K263" s="32">
        <f t="shared" si="53"/>
        <v>0</v>
      </c>
      <c r="L263" s="32">
        <f t="shared" si="53"/>
        <v>0</v>
      </c>
      <c r="M263" s="32">
        <f t="shared" si="53"/>
        <v>22200</v>
      </c>
      <c r="N263" s="32">
        <f>D263+E263+F263+G263+H263+I263+J263+K263+L263+M263</f>
        <v>39549.4</v>
      </c>
      <c r="O263" s="102"/>
      <c r="P263" s="126"/>
      <c r="Q263" s="30"/>
      <c r="R263" s="36"/>
    </row>
    <row r="264" spans="1:18" ht="29.25" customHeight="1" x14ac:dyDescent="0.25">
      <c r="A264" s="105"/>
      <c r="B264" s="41" t="s">
        <v>9</v>
      </c>
      <c r="C264" s="62" t="s">
        <v>11</v>
      </c>
      <c r="D264" s="32">
        <f t="shared" ref="D264:F265" si="54">D194+D223</f>
        <v>9172.7000000000007</v>
      </c>
      <c r="E264" s="32">
        <f t="shared" si="54"/>
        <v>0</v>
      </c>
      <c r="F264" s="32">
        <f t="shared" si="54"/>
        <v>0</v>
      </c>
      <c r="G264" s="32">
        <v>0</v>
      </c>
      <c r="H264" s="32">
        <f t="shared" ref="H264:M265" si="55">H194+H223</f>
        <v>0</v>
      </c>
      <c r="I264" s="32">
        <f t="shared" si="55"/>
        <v>0</v>
      </c>
      <c r="J264" s="32">
        <f t="shared" si="55"/>
        <v>0</v>
      </c>
      <c r="K264" s="32">
        <f t="shared" si="55"/>
        <v>0</v>
      </c>
      <c r="L264" s="32">
        <f t="shared" si="55"/>
        <v>0</v>
      </c>
      <c r="M264" s="32">
        <f t="shared" si="55"/>
        <v>0</v>
      </c>
      <c r="N264" s="32">
        <f t="shared" ref="N264:N265" si="56">D264+E264+F264+G264+H264+I264+J264+K264+L264+M264</f>
        <v>9172.7000000000007</v>
      </c>
      <c r="O264" s="102"/>
      <c r="P264" s="126"/>
      <c r="Q264" s="30"/>
    </row>
    <row r="265" spans="1:18" ht="33" customHeight="1" x14ac:dyDescent="0.25">
      <c r="A265" s="105"/>
      <c r="B265" s="41" t="s">
        <v>24</v>
      </c>
      <c r="C265" s="62" t="s">
        <v>11</v>
      </c>
      <c r="D265" s="32">
        <f t="shared" si="54"/>
        <v>0</v>
      </c>
      <c r="E265" s="32">
        <f t="shared" si="54"/>
        <v>0.3</v>
      </c>
      <c r="F265" s="32">
        <f t="shared" si="54"/>
        <v>0</v>
      </c>
      <c r="G265" s="32">
        <f>G195+G224</f>
        <v>200</v>
      </c>
      <c r="H265" s="32">
        <f t="shared" si="55"/>
        <v>0</v>
      </c>
      <c r="I265" s="32">
        <f t="shared" si="55"/>
        <v>25334.7</v>
      </c>
      <c r="J265" s="32">
        <f t="shared" si="55"/>
        <v>74474.899999999994</v>
      </c>
      <c r="K265" s="32">
        <f t="shared" si="55"/>
        <v>0</v>
      </c>
      <c r="L265" s="32">
        <f t="shared" si="55"/>
        <v>0</v>
      </c>
      <c r="M265" s="32">
        <f t="shared" si="55"/>
        <v>18000</v>
      </c>
      <c r="N265" s="32">
        <f t="shared" si="56"/>
        <v>118009.9</v>
      </c>
      <c r="O265" s="130"/>
      <c r="P265" s="131"/>
      <c r="Q265" s="30"/>
    </row>
    <row r="266" spans="1:18" ht="25.5" customHeight="1" x14ac:dyDescent="0.25">
      <c r="A266" s="152" t="s">
        <v>58</v>
      </c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4"/>
      <c r="Q266" s="30"/>
    </row>
    <row r="267" spans="1:18" ht="27" customHeight="1" x14ac:dyDescent="0.25">
      <c r="A267" s="152" t="s">
        <v>60</v>
      </c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4"/>
      <c r="Q267" s="30"/>
    </row>
    <row r="268" spans="1:18" ht="23.25" customHeight="1" x14ac:dyDescent="0.25">
      <c r="A268" s="151" t="s">
        <v>82</v>
      </c>
      <c r="B268" s="86" t="s">
        <v>6</v>
      </c>
      <c r="C268" s="87" t="s">
        <v>32</v>
      </c>
      <c r="D268" s="28">
        <f>D275+D277+D279+D281+D283+D285+D287</f>
        <v>1</v>
      </c>
      <c r="E268" s="28">
        <f t="shared" ref="E268:K268" si="57">E275+E277+E279+E281+E283+E285+E287</f>
        <v>0</v>
      </c>
      <c r="F268" s="28">
        <f t="shared" si="57"/>
        <v>2</v>
      </c>
      <c r="G268" s="28">
        <f t="shared" si="57"/>
        <v>0</v>
      </c>
      <c r="H268" s="28">
        <f t="shared" si="57"/>
        <v>1</v>
      </c>
      <c r="I268" s="28">
        <f t="shared" si="57"/>
        <v>0</v>
      </c>
      <c r="J268" s="28">
        <f t="shared" si="57"/>
        <v>0</v>
      </c>
      <c r="K268" s="28">
        <f t="shared" si="57"/>
        <v>0</v>
      </c>
      <c r="L268" s="28">
        <f>M275+L277+L279+L281+M283+M285+L287</f>
        <v>3</v>
      </c>
      <c r="M268" s="28">
        <f>N275+M277+M279+M281+N283+N285+M287</f>
        <v>3</v>
      </c>
      <c r="N268" s="28">
        <f>D268+E268+F268+G268+H268+I268+J268+K268+L268+M268</f>
        <v>10</v>
      </c>
      <c r="O268" s="101" t="s">
        <v>94</v>
      </c>
      <c r="P268" s="125" t="s">
        <v>97</v>
      </c>
      <c r="Q268" s="30"/>
    </row>
    <row r="269" spans="1:18" ht="28.5" customHeight="1" x14ac:dyDescent="0.25">
      <c r="A269" s="151"/>
      <c r="B269" s="86" t="s">
        <v>22</v>
      </c>
      <c r="C269" s="55" t="s">
        <v>11</v>
      </c>
      <c r="D269" s="29">
        <f>D270/D268</f>
        <v>1200</v>
      </c>
      <c r="E269" s="29">
        <v>0</v>
      </c>
      <c r="F269" s="29">
        <f t="shared" ref="F269" si="58">F270/F268</f>
        <v>750</v>
      </c>
      <c r="G269" s="29">
        <v>0</v>
      </c>
      <c r="H269" s="29">
        <f>H270/H268</f>
        <v>490</v>
      </c>
      <c r="I269" s="29">
        <v>0</v>
      </c>
      <c r="J269" s="29">
        <v>0</v>
      </c>
      <c r="K269" s="29">
        <v>0</v>
      </c>
      <c r="L269" s="29">
        <f>L270/L268</f>
        <v>0</v>
      </c>
      <c r="M269" s="89">
        <f>M270/M268</f>
        <v>1209.6333333333334</v>
      </c>
      <c r="N269" s="89">
        <f>N270/N268</f>
        <v>681.89</v>
      </c>
      <c r="O269" s="102"/>
      <c r="P269" s="126"/>
      <c r="Q269" s="30"/>
    </row>
    <row r="270" spans="1:18" ht="30.75" customHeight="1" x14ac:dyDescent="0.25">
      <c r="A270" s="151"/>
      <c r="B270" s="86" t="s">
        <v>8</v>
      </c>
      <c r="C270" s="55" t="s">
        <v>11</v>
      </c>
      <c r="D270" s="29">
        <f>D271+D272+D273+D274</f>
        <v>1200</v>
      </c>
      <c r="E270" s="29">
        <f t="shared" ref="E270:M270" si="59">E271+E272+E273+E274</f>
        <v>0</v>
      </c>
      <c r="F270" s="29">
        <f t="shared" si="59"/>
        <v>1500</v>
      </c>
      <c r="G270" s="29">
        <f t="shared" si="59"/>
        <v>0</v>
      </c>
      <c r="H270" s="29">
        <f>H271+H272+H273+H274</f>
        <v>490</v>
      </c>
      <c r="I270" s="29">
        <f t="shared" si="59"/>
        <v>0</v>
      </c>
      <c r="J270" s="29">
        <f t="shared" si="59"/>
        <v>0</v>
      </c>
      <c r="K270" s="29">
        <f t="shared" si="59"/>
        <v>0</v>
      </c>
      <c r="L270" s="29">
        <f t="shared" si="59"/>
        <v>0</v>
      </c>
      <c r="M270" s="29">
        <f t="shared" si="59"/>
        <v>3628.9</v>
      </c>
      <c r="N270" s="29">
        <f>D270+E270+F270+G270+H270+I270+J270+K270+L270+M270</f>
        <v>6818.9</v>
      </c>
      <c r="O270" s="102"/>
      <c r="P270" s="126"/>
      <c r="Q270" s="30"/>
    </row>
    <row r="271" spans="1:18" ht="28.5" customHeight="1" x14ac:dyDescent="0.25">
      <c r="A271" s="151"/>
      <c r="B271" s="86" t="s">
        <v>23</v>
      </c>
      <c r="C271" s="55" t="s">
        <v>11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f t="shared" ref="N271:N274" si="60">D271+E271+F271+G271+H271+I271+J271+K271+L271+M271</f>
        <v>0</v>
      </c>
      <c r="O271" s="102"/>
      <c r="P271" s="126"/>
      <c r="Q271" s="30"/>
    </row>
    <row r="272" spans="1:18" ht="32.25" customHeight="1" x14ac:dyDescent="0.25">
      <c r="A272" s="151"/>
      <c r="B272" s="86" t="s">
        <v>17</v>
      </c>
      <c r="C272" s="55" t="s">
        <v>11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f t="shared" si="60"/>
        <v>0</v>
      </c>
      <c r="O272" s="102"/>
      <c r="P272" s="126"/>
      <c r="Q272" s="30"/>
    </row>
    <row r="273" spans="1:17" ht="33" customHeight="1" x14ac:dyDescent="0.25">
      <c r="A273" s="151"/>
      <c r="B273" s="86" t="s">
        <v>9</v>
      </c>
      <c r="C273" s="55" t="s">
        <v>11</v>
      </c>
      <c r="D273" s="29">
        <f>D276+D278+D280+D282+D284+D286</f>
        <v>1200</v>
      </c>
      <c r="E273" s="29">
        <f t="shared" ref="E273:K273" si="61">E276+E278+E280+E282+E284+E286</f>
        <v>0</v>
      </c>
      <c r="F273" s="29">
        <f t="shared" si="61"/>
        <v>1500</v>
      </c>
      <c r="G273" s="29">
        <f t="shared" si="61"/>
        <v>0</v>
      </c>
      <c r="H273" s="29">
        <f>H276+H278+H280+H282+H284+H286+H288</f>
        <v>490</v>
      </c>
      <c r="I273" s="29">
        <f t="shared" si="61"/>
        <v>0</v>
      </c>
      <c r="J273" s="29">
        <f t="shared" si="61"/>
        <v>0</v>
      </c>
      <c r="K273" s="29">
        <f t="shared" si="61"/>
        <v>0</v>
      </c>
      <c r="L273" s="29">
        <v>0</v>
      </c>
      <c r="M273" s="29">
        <v>0</v>
      </c>
      <c r="N273" s="29">
        <f t="shared" si="60"/>
        <v>3190</v>
      </c>
      <c r="O273" s="102"/>
      <c r="P273" s="126"/>
      <c r="Q273" s="30"/>
    </row>
    <row r="274" spans="1:17" ht="29.25" customHeight="1" x14ac:dyDescent="0.25">
      <c r="A274" s="151"/>
      <c r="B274" s="86" t="s">
        <v>24</v>
      </c>
      <c r="C274" s="55" t="s">
        <v>11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f>0</f>
        <v>0</v>
      </c>
      <c r="M274" s="29">
        <f>M276+M278+M280+M282+M284+M286+M288</f>
        <v>3628.9</v>
      </c>
      <c r="N274" s="29">
        <f t="shared" si="60"/>
        <v>3628.9</v>
      </c>
      <c r="O274" s="102"/>
      <c r="P274" s="126"/>
      <c r="Q274" s="30"/>
    </row>
    <row r="275" spans="1:17" ht="27.75" customHeight="1" x14ac:dyDescent="0.25">
      <c r="A275" s="106" t="s">
        <v>102</v>
      </c>
      <c r="B275" s="29" t="s">
        <v>6</v>
      </c>
      <c r="C275" s="56" t="s">
        <v>7</v>
      </c>
      <c r="D275" s="29"/>
      <c r="E275" s="29"/>
      <c r="F275" s="32"/>
      <c r="G275" s="28"/>
      <c r="H275" s="28"/>
      <c r="I275" s="29"/>
      <c r="J275" s="28"/>
      <c r="K275" s="29"/>
      <c r="L275" s="39"/>
      <c r="M275" s="29">
        <v>1</v>
      </c>
      <c r="N275" s="28">
        <f>D275+E275+F275+G275+H275+I275+J275+K275+M275</f>
        <v>1</v>
      </c>
      <c r="O275" s="102"/>
      <c r="P275" s="126"/>
      <c r="Q275" s="30"/>
    </row>
    <row r="276" spans="1:17" ht="36.75" customHeight="1" x14ac:dyDescent="0.25">
      <c r="A276" s="106"/>
      <c r="B276" s="29" t="s">
        <v>10</v>
      </c>
      <c r="C276" s="55" t="s">
        <v>11</v>
      </c>
      <c r="D276" s="29"/>
      <c r="E276" s="29"/>
      <c r="F276" s="29"/>
      <c r="G276" s="29"/>
      <c r="H276" s="29"/>
      <c r="I276" s="29"/>
      <c r="J276" s="29"/>
      <c r="K276" s="29"/>
      <c r="L276" s="39"/>
      <c r="M276" s="29">
        <v>478.9</v>
      </c>
      <c r="N276" s="29">
        <f>D276+E276+F276+G276+H276+I276+J276+K276+M276</f>
        <v>478.9</v>
      </c>
      <c r="O276" s="102"/>
      <c r="P276" s="126"/>
      <c r="Q276" s="30"/>
    </row>
    <row r="277" spans="1:17" ht="29.25" customHeight="1" x14ac:dyDescent="0.25">
      <c r="A277" s="106" t="s">
        <v>131</v>
      </c>
      <c r="B277" s="29" t="s">
        <v>6</v>
      </c>
      <c r="C277" s="56" t="s">
        <v>30</v>
      </c>
      <c r="D277" s="29"/>
      <c r="E277" s="29"/>
      <c r="F277" s="28">
        <v>1</v>
      </c>
      <c r="G277" s="29"/>
      <c r="H277" s="29"/>
      <c r="I277" s="29"/>
      <c r="J277" s="29"/>
      <c r="K277" s="29"/>
      <c r="L277" s="29"/>
      <c r="M277" s="29"/>
      <c r="N277" s="28">
        <f t="shared" ref="N277:N288" si="62">D277+E277+F277+G277+H277+I277+J277+K277+L277</f>
        <v>1</v>
      </c>
      <c r="O277" s="60"/>
      <c r="P277" s="126"/>
      <c r="Q277" s="30"/>
    </row>
    <row r="278" spans="1:17" ht="29.25" customHeight="1" x14ac:dyDescent="0.25">
      <c r="A278" s="106"/>
      <c r="B278" s="29" t="s">
        <v>10</v>
      </c>
      <c r="C278" s="55" t="s">
        <v>11</v>
      </c>
      <c r="D278" s="29"/>
      <c r="E278" s="29"/>
      <c r="F278" s="29">
        <v>800</v>
      </c>
      <c r="G278" s="29"/>
      <c r="H278" s="29"/>
      <c r="I278" s="29"/>
      <c r="J278" s="29"/>
      <c r="K278" s="29"/>
      <c r="L278" s="29"/>
      <c r="M278" s="29"/>
      <c r="N278" s="29">
        <f t="shared" si="62"/>
        <v>800</v>
      </c>
      <c r="O278" s="60"/>
      <c r="P278" s="126"/>
      <c r="Q278" s="30"/>
    </row>
    <row r="279" spans="1:17" ht="36" customHeight="1" x14ac:dyDescent="0.25">
      <c r="A279" s="106" t="s">
        <v>83</v>
      </c>
      <c r="B279" s="29" t="s">
        <v>6</v>
      </c>
      <c r="C279" s="56" t="s">
        <v>7</v>
      </c>
      <c r="D279" s="29"/>
      <c r="E279" s="29"/>
      <c r="F279" s="28">
        <v>1</v>
      </c>
      <c r="G279" s="29"/>
      <c r="H279" s="29"/>
      <c r="I279" s="29"/>
      <c r="J279" s="29"/>
      <c r="K279" s="29"/>
      <c r="L279" s="29"/>
      <c r="M279" s="29"/>
      <c r="N279" s="28">
        <f t="shared" si="62"/>
        <v>1</v>
      </c>
      <c r="O279" s="60"/>
      <c r="P279" s="126"/>
      <c r="Q279" s="30"/>
    </row>
    <row r="280" spans="1:17" ht="33" customHeight="1" x14ac:dyDescent="0.25">
      <c r="A280" s="106"/>
      <c r="B280" s="29" t="s">
        <v>10</v>
      </c>
      <c r="C280" s="55" t="s">
        <v>11</v>
      </c>
      <c r="D280" s="29"/>
      <c r="E280" s="29"/>
      <c r="F280" s="29">
        <v>700</v>
      </c>
      <c r="G280" s="29"/>
      <c r="H280" s="29"/>
      <c r="I280" s="29"/>
      <c r="J280" s="29"/>
      <c r="K280" s="29"/>
      <c r="L280" s="29"/>
      <c r="M280" s="29"/>
      <c r="N280" s="29">
        <f t="shared" si="62"/>
        <v>700</v>
      </c>
      <c r="O280" s="60"/>
      <c r="P280" s="126"/>
      <c r="Q280" s="30"/>
    </row>
    <row r="281" spans="1:17" ht="28.5" customHeight="1" x14ac:dyDescent="0.25">
      <c r="A281" s="106" t="s">
        <v>84</v>
      </c>
      <c r="B281" s="29" t="s">
        <v>6</v>
      </c>
      <c r="C281" s="56" t="s">
        <v>7</v>
      </c>
      <c r="D281" s="28">
        <v>1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8">
        <f t="shared" si="62"/>
        <v>1</v>
      </c>
      <c r="O281" s="60"/>
      <c r="P281" s="126"/>
      <c r="Q281" s="30"/>
    </row>
    <row r="282" spans="1:17" ht="45" customHeight="1" x14ac:dyDescent="0.25">
      <c r="A282" s="106"/>
      <c r="B282" s="29" t="s">
        <v>10</v>
      </c>
      <c r="C282" s="55" t="s">
        <v>11</v>
      </c>
      <c r="D282" s="29">
        <v>1200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>
        <f t="shared" si="62"/>
        <v>1200</v>
      </c>
      <c r="O282" s="60"/>
      <c r="P282" s="126"/>
      <c r="Q282" s="30"/>
    </row>
    <row r="283" spans="1:17" ht="27" customHeight="1" x14ac:dyDescent="0.25">
      <c r="A283" s="106" t="s">
        <v>115</v>
      </c>
      <c r="B283" s="29" t="s">
        <v>6</v>
      </c>
      <c r="C283" s="56" t="s">
        <v>7</v>
      </c>
      <c r="D283" s="29"/>
      <c r="E283" s="29"/>
      <c r="F283" s="29"/>
      <c r="G283" s="28"/>
      <c r="H283" s="28"/>
      <c r="I283" s="29"/>
      <c r="J283" s="28"/>
      <c r="K283" s="29"/>
      <c r="L283" s="39"/>
      <c r="M283" s="29">
        <v>1</v>
      </c>
      <c r="N283" s="28">
        <f>D283+E283+F283+G283+H283+I283+J283+K283+M283</f>
        <v>1</v>
      </c>
      <c r="O283" s="60"/>
      <c r="P283" s="126"/>
      <c r="Q283" s="30"/>
    </row>
    <row r="284" spans="1:17" ht="23.25" customHeight="1" x14ac:dyDescent="0.25">
      <c r="A284" s="106"/>
      <c r="B284" s="29" t="s">
        <v>10</v>
      </c>
      <c r="C284" s="55" t="s">
        <v>11</v>
      </c>
      <c r="D284" s="29"/>
      <c r="E284" s="29"/>
      <c r="F284" s="29"/>
      <c r="G284" s="29"/>
      <c r="H284" s="29"/>
      <c r="I284" s="29"/>
      <c r="J284" s="29"/>
      <c r="K284" s="29"/>
      <c r="L284" s="39"/>
      <c r="M284" s="29">
        <v>3000</v>
      </c>
      <c r="N284" s="29">
        <f>D284+E284+F284+G284+H284+I284+J284+K284+M284</f>
        <v>3000</v>
      </c>
      <c r="O284" s="60"/>
      <c r="P284" s="126"/>
      <c r="Q284" s="30"/>
    </row>
    <row r="285" spans="1:17" ht="30.75" customHeight="1" x14ac:dyDescent="0.25">
      <c r="A285" s="106" t="s">
        <v>116</v>
      </c>
      <c r="B285" s="29" t="s">
        <v>6</v>
      </c>
      <c r="C285" s="56" t="s">
        <v>7</v>
      </c>
      <c r="D285" s="29"/>
      <c r="E285" s="29"/>
      <c r="F285" s="29"/>
      <c r="G285" s="28"/>
      <c r="H285" s="28"/>
      <c r="I285" s="29"/>
      <c r="J285" s="28"/>
      <c r="K285" s="29"/>
      <c r="L285" s="39"/>
      <c r="M285" s="29">
        <v>1</v>
      </c>
      <c r="N285" s="28">
        <f>D285+E285+F285+G285+H285+I285+J285+K285+M285</f>
        <v>1</v>
      </c>
      <c r="O285" s="60"/>
      <c r="P285" s="126"/>
      <c r="Q285" s="30"/>
    </row>
    <row r="286" spans="1:17" ht="48" customHeight="1" x14ac:dyDescent="0.25">
      <c r="A286" s="106"/>
      <c r="B286" s="29" t="s">
        <v>10</v>
      </c>
      <c r="C286" s="55" t="s">
        <v>11</v>
      </c>
      <c r="D286" s="29"/>
      <c r="E286" s="29"/>
      <c r="F286" s="29"/>
      <c r="G286" s="29"/>
      <c r="H286" s="29"/>
      <c r="I286" s="29"/>
      <c r="J286" s="29"/>
      <c r="K286" s="29"/>
      <c r="L286" s="39"/>
      <c r="M286" s="29">
        <v>150</v>
      </c>
      <c r="N286" s="29">
        <f>D286+E286+F286+G286+H286+I286+J286+K286+M286</f>
        <v>150</v>
      </c>
      <c r="O286" s="60"/>
      <c r="P286" s="126"/>
      <c r="Q286" s="30"/>
    </row>
    <row r="287" spans="1:17" ht="49.5" customHeight="1" x14ac:dyDescent="0.25">
      <c r="A287" s="106" t="s">
        <v>100</v>
      </c>
      <c r="B287" s="29" t="s">
        <v>6</v>
      </c>
      <c r="C287" s="56" t="s">
        <v>7</v>
      </c>
      <c r="D287" s="29"/>
      <c r="E287" s="29"/>
      <c r="F287" s="29"/>
      <c r="G287" s="29"/>
      <c r="H287" s="28">
        <v>1</v>
      </c>
      <c r="I287" s="29"/>
      <c r="J287" s="29"/>
      <c r="K287" s="29"/>
      <c r="L287" s="29"/>
      <c r="M287" s="29"/>
      <c r="N287" s="28">
        <f t="shared" si="62"/>
        <v>1</v>
      </c>
      <c r="O287" s="60"/>
      <c r="P287" s="126"/>
      <c r="Q287" s="30"/>
    </row>
    <row r="288" spans="1:17" ht="54.75" customHeight="1" x14ac:dyDescent="0.25">
      <c r="A288" s="106"/>
      <c r="B288" s="29" t="s">
        <v>10</v>
      </c>
      <c r="C288" s="55" t="s">
        <v>11</v>
      </c>
      <c r="D288" s="29"/>
      <c r="E288" s="29"/>
      <c r="F288" s="29"/>
      <c r="G288" s="29"/>
      <c r="H288" s="29">
        <v>490</v>
      </c>
      <c r="I288" s="29"/>
      <c r="J288" s="29"/>
      <c r="K288" s="29"/>
      <c r="L288" s="29"/>
      <c r="M288" s="29"/>
      <c r="N288" s="29">
        <f t="shared" si="62"/>
        <v>490</v>
      </c>
      <c r="O288" s="60"/>
      <c r="P288" s="126"/>
      <c r="Q288" s="30"/>
    </row>
    <row r="289" spans="1:18" ht="27.75" customHeight="1" x14ac:dyDescent="0.25">
      <c r="A289" s="151" t="s">
        <v>85</v>
      </c>
      <c r="B289" s="86" t="s">
        <v>6</v>
      </c>
      <c r="C289" s="87" t="s">
        <v>7</v>
      </c>
      <c r="D289" s="29">
        <f>D296+D298+D300+D302+D304+D306+D308+D310+D312+D314+D316+D318</f>
        <v>1</v>
      </c>
      <c r="E289" s="29">
        <f t="shared" ref="E289:L289" si="63">E296+E298+E300+E302+E304+E306+E308+E310+E312+E314+E316+E318</f>
        <v>0.8</v>
      </c>
      <c r="F289" s="29">
        <f t="shared" si="63"/>
        <v>0</v>
      </c>
      <c r="G289" s="29">
        <f t="shared" si="63"/>
        <v>1.5</v>
      </c>
      <c r="H289" s="29">
        <f t="shared" si="63"/>
        <v>0</v>
      </c>
      <c r="I289" s="29">
        <f t="shared" si="63"/>
        <v>0</v>
      </c>
      <c r="J289" s="29">
        <f t="shared" si="63"/>
        <v>0.4</v>
      </c>
      <c r="K289" s="29">
        <f t="shared" si="63"/>
        <v>0</v>
      </c>
      <c r="L289" s="29">
        <f t="shared" si="63"/>
        <v>0</v>
      </c>
      <c r="M289" s="29">
        <f>M296+M298+M300+M302+M304+M306+M308+M310+M312+M314+M316+M318+M320</f>
        <v>46.7</v>
      </c>
      <c r="N289" s="29">
        <f>D289+E289+F289+G289+H289+I289+J289+K289+L289+M289</f>
        <v>50.400000000000006</v>
      </c>
      <c r="O289" s="60"/>
      <c r="P289" s="126"/>
      <c r="Q289" s="30"/>
    </row>
    <row r="290" spans="1:18" ht="33.75" customHeight="1" x14ac:dyDescent="0.25">
      <c r="A290" s="151"/>
      <c r="B290" s="86" t="s">
        <v>22</v>
      </c>
      <c r="C290" s="55" t="s">
        <v>11</v>
      </c>
      <c r="D290" s="29">
        <f>D291/D289</f>
        <v>499.8</v>
      </c>
      <c r="E290" s="29">
        <f t="shared" ref="E290:J290" si="64">E291/E289</f>
        <v>3125</v>
      </c>
      <c r="F290" s="29">
        <v>0</v>
      </c>
      <c r="G290" s="29">
        <f t="shared" si="64"/>
        <v>3006.6666666666665</v>
      </c>
      <c r="H290" s="29">
        <v>0</v>
      </c>
      <c r="I290" s="29">
        <v>0</v>
      </c>
      <c r="J290" s="29">
        <f t="shared" si="64"/>
        <v>0</v>
      </c>
      <c r="K290" s="29">
        <v>0</v>
      </c>
      <c r="L290" s="29">
        <v>0</v>
      </c>
      <c r="M290" s="29">
        <f>M291/M289</f>
        <v>641.65738758029966</v>
      </c>
      <c r="N290" s="89">
        <f>N291/N289</f>
        <v>743.55555555555543</v>
      </c>
      <c r="O290" s="60"/>
      <c r="P290" s="126"/>
      <c r="Q290" s="30"/>
    </row>
    <row r="291" spans="1:18" ht="31.5" customHeight="1" x14ac:dyDescent="0.25">
      <c r="A291" s="151"/>
      <c r="B291" s="86" t="s">
        <v>8</v>
      </c>
      <c r="C291" s="55" t="s">
        <v>11</v>
      </c>
      <c r="D291" s="29">
        <f>D292+D293+D294+D295</f>
        <v>499.8</v>
      </c>
      <c r="E291" s="29">
        <f t="shared" ref="E291:M291" si="65">E292+E293+E294+E295</f>
        <v>2500</v>
      </c>
      <c r="F291" s="29">
        <f t="shared" si="65"/>
        <v>0</v>
      </c>
      <c r="G291" s="29">
        <f t="shared" si="65"/>
        <v>4510</v>
      </c>
      <c r="H291" s="29">
        <f t="shared" si="65"/>
        <v>0</v>
      </c>
      <c r="I291" s="29">
        <f t="shared" si="65"/>
        <v>0</v>
      </c>
      <c r="J291" s="29">
        <f t="shared" si="65"/>
        <v>0</v>
      </c>
      <c r="K291" s="29">
        <f t="shared" si="65"/>
        <v>0</v>
      </c>
      <c r="L291" s="29">
        <f t="shared" si="65"/>
        <v>0</v>
      </c>
      <c r="M291" s="29">
        <f t="shared" si="65"/>
        <v>29965.399999999998</v>
      </c>
      <c r="N291" s="29">
        <f>D291+E291+F291+G291+H291+I291+J291+K291+L291+M291</f>
        <v>37475.199999999997</v>
      </c>
      <c r="O291" s="60"/>
      <c r="P291" s="126"/>
      <c r="Q291" s="30"/>
      <c r="R291" s="36"/>
    </row>
    <row r="292" spans="1:18" ht="25.5" x14ac:dyDescent="0.25">
      <c r="A292" s="151"/>
      <c r="B292" s="86" t="s">
        <v>23</v>
      </c>
      <c r="C292" s="55" t="s">
        <v>11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f t="shared" ref="N292:N295" si="66">D292+E292+F292+G292+H292+I292+J292+K292+L292+M292</f>
        <v>0</v>
      </c>
      <c r="O292" s="60"/>
      <c r="P292" s="126"/>
      <c r="Q292" s="30"/>
    </row>
    <row r="293" spans="1:18" ht="34.5" customHeight="1" x14ac:dyDescent="0.25">
      <c r="A293" s="151"/>
      <c r="B293" s="86" t="s">
        <v>17</v>
      </c>
      <c r="C293" s="55" t="s">
        <v>11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f t="shared" si="66"/>
        <v>0</v>
      </c>
      <c r="O293" s="60"/>
      <c r="P293" s="126"/>
      <c r="Q293" s="30"/>
    </row>
    <row r="294" spans="1:18" ht="29.25" customHeight="1" x14ac:dyDescent="0.25">
      <c r="A294" s="151"/>
      <c r="B294" s="86" t="s">
        <v>9</v>
      </c>
      <c r="C294" s="55" t="s">
        <v>11</v>
      </c>
      <c r="D294" s="29">
        <f>D297+D299+D301+D303+D305+D307+D309+D311+D313+D315+D317</f>
        <v>499.8</v>
      </c>
      <c r="E294" s="29">
        <f t="shared" ref="E294:G294" si="67">E297+E299+E301+E303+E305+E307+E309+E311+E313+E315+E317</f>
        <v>2500</v>
      </c>
      <c r="F294" s="29">
        <f t="shared" si="67"/>
        <v>0</v>
      </c>
      <c r="G294" s="29">
        <f t="shared" si="67"/>
        <v>4510</v>
      </c>
      <c r="H294" s="29">
        <f>H297+H299+H301+H303+H305+H307+H309+H311+H313+H315+H317+H319</f>
        <v>0</v>
      </c>
      <c r="I294" s="29">
        <f>I319</f>
        <v>0</v>
      </c>
      <c r="J294" s="29">
        <f>J297+J299+J301+J303+J309+J311+J313+J315+J317+J319</f>
        <v>0</v>
      </c>
      <c r="K294" s="29">
        <f>K297+K299+K301+K303+K305+K309+K311+K313+K315+K317+K319</f>
        <v>0</v>
      </c>
      <c r="L294" s="29">
        <f>0</f>
        <v>0</v>
      </c>
      <c r="M294" s="29">
        <v>0</v>
      </c>
      <c r="N294" s="29">
        <f t="shared" si="66"/>
        <v>7509.8</v>
      </c>
      <c r="O294" s="60"/>
      <c r="P294" s="126"/>
      <c r="Q294" s="30"/>
    </row>
    <row r="295" spans="1:18" ht="30.75" customHeight="1" x14ac:dyDescent="0.25">
      <c r="A295" s="151"/>
      <c r="B295" s="86" t="s">
        <v>24</v>
      </c>
      <c r="C295" s="55" t="s">
        <v>11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88">
        <v>0</v>
      </c>
      <c r="J295" s="29">
        <v>0</v>
      </c>
      <c r="K295" s="88">
        <v>0</v>
      </c>
      <c r="L295" s="88">
        <f>L297+L299+L301+L303+L305+L309+L311+L313+L315+L317+L319</f>
        <v>0</v>
      </c>
      <c r="M295" s="88">
        <f>M297+M299+M301+M303+M305+M309+M311+M313+M315+M317+M319+M321</f>
        <v>29965.399999999998</v>
      </c>
      <c r="N295" s="29">
        <f t="shared" si="66"/>
        <v>29965.399999999998</v>
      </c>
      <c r="O295" s="63"/>
      <c r="P295" s="131"/>
      <c r="Q295" s="30"/>
    </row>
    <row r="296" spans="1:18" ht="29.25" customHeight="1" x14ac:dyDescent="0.25">
      <c r="A296" s="106" t="s">
        <v>98</v>
      </c>
      <c r="B296" s="29" t="s">
        <v>6</v>
      </c>
      <c r="C296" s="56" t="s">
        <v>7</v>
      </c>
      <c r="D296" s="29"/>
      <c r="E296" s="29"/>
      <c r="F296" s="29"/>
      <c r="G296" s="29">
        <v>1.5</v>
      </c>
      <c r="H296" s="31"/>
      <c r="I296" s="64"/>
      <c r="J296" s="31"/>
      <c r="K296" s="88"/>
      <c r="L296" s="48"/>
      <c r="M296" s="48"/>
      <c r="N296" s="29">
        <f t="shared" ref="N296:N304" si="68">D296+E296+F296+G296+H296+I296+J296+K296+L296</f>
        <v>1.5</v>
      </c>
      <c r="O296" s="132" t="s">
        <v>94</v>
      </c>
      <c r="P296" s="155" t="s">
        <v>97</v>
      </c>
      <c r="Q296" s="30"/>
    </row>
    <row r="297" spans="1:18" ht="33" customHeight="1" x14ac:dyDescent="0.25">
      <c r="A297" s="106"/>
      <c r="B297" s="29" t="s">
        <v>10</v>
      </c>
      <c r="C297" s="55" t="s">
        <v>11</v>
      </c>
      <c r="D297" s="29"/>
      <c r="E297" s="29"/>
      <c r="F297" s="29"/>
      <c r="G297" s="29">
        <v>4510</v>
      </c>
      <c r="H297" s="29"/>
      <c r="I297" s="88"/>
      <c r="J297" s="29"/>
      <c r="K297" s="88"/>
      <c r="L297" s="88"/>
      <c r="M297" s="88"/>
      <c r="N297" s="29">
        <f t="shared" si="68"/>
        <v>4510</v>
      </c>
      <c r="O297" s="132"/>
      <c r="P297" s="155"/>
      <c r="Q297" s="30"/>
    </row>
    <row r="298" spans="1:18" ht="29.25" customHeight="1" x14ac:dyDescent="0.25">
      <c r="A298" s="106" t="s">
        <v>86</v>
      </c>
      <c r="B298" s="29" t="s">
        <v>6</v>
      </c>
      <c r="C298" s="56" t="s">
        <v>7</v>
      </c>
      <c r="D298" s="29"/>
      <c r="E298" s="29"/>
      <c r="F298" s="29"/>
      <c r="G298" s="29"/>
      <c r="H298" s="29"/>
      <c r="I298" s="29"/>
      <c r="J298" s="29"/>
      <c r="K298" s="29"/>
      <c r="L298" s="29"/>
      <c r="M298" s="29">
        <v>2</v>
      </c>
      <c r="N298" s="29">
        <f>M298</f>
        <v>2</v>
      </c>
      <c r="O298" s="132"/>
      <c r="P298" s="155"/>
      <c r="Q298" s="30"/>
    </row>
    <row r="299" spans="1:18" ht="27.75" customHeight="1" x14ac:dyDescent="0.25">
      <c r="A299" s="106"/>
      <c r="B299" s="29" t="s">
        <v>10</v>
      </c>
      <c r="C299" s="55" t="s">
        <v>11</v>
      </c>
      <c r="D299" s="29"/>
      <c r="E299" s="29"/>
      <c r="F299" s="29"/>
      <c r="G299" s="29"/>
      <c r="H299" s="29"/>
      <c r="I299" s="29"/>
      <c r="J299" s="29"/>
      <c r="K299" s="29"/>
      <c r="L299" s="29"/>
      <c r="M299" s="29">
        <v>6828</v>
      </c>
      <c r="N299" s="29">
        <f>M299</f>
        <v>6828</v>
      </c>
      <c r="O299" s="132"/>
      <c r="P299" s="155"/>
      <c r="Q299" s="30"/>
    </row>
    <row r="300" spans="1:18" ht="41.25" customHeight="1" x14ac:dyDescent="0.25">
      <c r="A300" s="106" t="s">
        <v>87</v>
      </c>
      <c r="B300" s="29" t="s">
        <v>6</v>
      </c>
      <c r="C300" s="56" t="s">
        <v>7</v>
      </c>
      <c r="D300" s="29"/>
      <c r="E300" s="29">
        <v>0.8</v>
      </c>
      <c r="F300" s="29"/>
      <c r="G300" s="29"/>
      <c r="H300" s="29"/>
      <c r="I300" s="29"/>
      <c r="J300" s="29"/>
      <c r="K300" s="29"/>
      <c r="L300" s="29"/>
      <c r="M300" s="29"/>
      <c r="N300" s="29">
        <f t="shared" si="68"/>
        <v>0.8</v>
      </c>
      <c r="O300" s="132"/>
      <c r="P300" s="155"/>
      <c r="Q300" s="30"/>
    </row>
    <row r="301" spans="1:18" ht="23.25" customHeight="1" x14ac:dyDescent="0.25">
      <c r="A301" s="106"/>
      <c r="B301" s="29" t="s">
        <v>10</v>
      </c>
      <c r="C301" s="55" t="s">
        <v>11</v>
      </c>
      <c r="D301" s="29"/>
      <c r="E301" s="29">
        <v>2500</v>
      </c>
      <c r="F301" s="29"/>
      <c r="G301" s="29"/>
      <c r="H301" s="29"/>
      <c r="I301" s="29"/>
      <c r="J301" s="29"/>
      <c r="K301" s="29"/>
      <c r="L301" s="29"/>
      <c r="M301" s="29"/>
      <c r="N301" s="29">
        <f t="shared" si="68"/>
        <v>2500</v>
      </c>
      <c r="O301" s="132"/>
      <c r="P301" s="155"/>
      <c r="Q301" s="30"/>
    </row>
    <row r="302" spans="1:18" ht="20.25" customHeight="1" x14ac:dyDescent="0.25">
      <c r="A302" s="106" t="s">
        <v>88</v>
      </c>
      <c r="B302" s="29" t="s">
        <v>6</v>
      </c>
      <c r="C302" s="56" t="s">
        <v>30</v>
      </c>
      <c r="D302" s="28">
        <v>1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9">
        <f t="shared" si="68"/>
        <v>1</v>
      </c>
      <c r="O302" s="132"/>
      <c r="P302" s="155"/>
      <c r="Q302" s="30"/>
    </row>
    <row r="303" spans="1:18" ht="35.25" customHeight="1" x14ac:dyDescent="0.25">
      <c r="A303" s="106"/>
      <c r="B303" s="29" t="s">
        <v>10</v>
      </c>
      <c r="C303" s="55" t="s">
        <v>11</v>
      </c>
      <c r="D303" s="29">
        <v>499.8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>
        <f t="shared" si="68"/>
        <v>499.8</v>
      </c>
      <c r="O303" s="132"/>
      <c r="P303" s="155"/>
      <c r="Q303" s="30"/>
    </row>
    <row r="304" spans="1:18" ht="24.75" customHeight="1" x14ac:dyDescent="0.25">
      <c r="A304" s="106" t="s">
        <v>95</v>
      </c>
      <c r="B304" s="29" t="s">
        <v>6</v>
      </c>
      <c r="C304" s="56" t="s">
        <v>7</v>
      </c>
      <c r="D304" s="29"/>
      <c r="E304" s="29"/>
      <c r="F304" s="29"/>
      <c r="G304" s="29"/>
      <c r="H304" s="29"/>
      <c r="I304" s="29"/>
      <c r="J304" s="29">
        <v>0.4</v>
      </c>
      <c r="K304" s="29"/>
      <c r="L304" s="29"/>
      <c r="M304" s="29"/>
      <c r="N304" s="29">
        <f t="shared" si="68"/>
        <v>0.4</v>
      </c>
      <c r="O304" s="132"/>
      <c r="P304" s="155"/>
      <c r="Q304" s="30"/>
    </row>
    <row r="305" spans="1:17" s="65" customFormat="1" ht="33" customHeight="1" x14ac:dyDescent="0.25">
      <c r="A305" s="106"/>
      <c r="B305" s="29" t="s">
        <v>10</v>
      </c>
      <c r="C305" s="55" t="s">
        <v>11</v>
      </c>
      <c r="D305" s="29"/>
      <c r="E305" s="29"/>
      <c r="F305" s="29"/>
      <c r="G305" s="29"/>
      <c r="H305" s="29"/>
      <c r="I305" s="29"/>
      <c r="J305" s="29" t="s">
        <v>109</v>
      </c>
      <c r="K305" s="29"/>
      <c r="L305" s="29"/>
      <c r="M305" s="29"/>
      <c r="N305" s="29">
        <v>0</v>
      </c>
      <c r="O305" s="132"/>
      <c r="P305" s="155"/>
      <c r="Q305" s="30"/>
    </row>
    <row r="306" spans="1:17" ht="29.25" customHeight="1" x14ac:dyDescent="0.25">
      <c r="A306" s="106" t="s">
        <v>96</v>
      </c>
      <c r="B306" s="29" t="s">
        <v>6</v>
      </c>
      <c r="C306" s="56" t="s">
        <v>30</v>
      </c>
      <c r="D306" s="29"/>
      <c r="E306" s="29"/>
      <c r="F306" s="29"/>
      <c r="G306" s="29"/>
      <c r="H306" s="28"/>
      <c r="I306" s="28"/>
      <c r="J306" s="28"/>
      <c r="K306" s="28"/>
      <c r="L306" s="28"/>
      <c r="M306" s="28">
        <v>1</v>
      </c>
      <c r="N306" s="29">
        <f>M306</f>
        <v>1</v>
      </c>
      <c r="O306" s="132"/>
      <c r="P306" s="155"/>
      <c r="Q306" s="66"/>
    </row>
    <row r="307" spans="1:17" ht="33.75" customHeight="1" x14ac:dyDescent="0.25">
      <c r="A307" s="106"/>
      <c r="B307" s="29" t="s">
        <v>10</v>
      </c>
      <c r="C307" s="55" t="s">
        <v>11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 t="s">
        <v>109</v>
      </c>
      <c r="N307" s="29">
        <v>0</v>
      </c>
      <c r="O307" s="132"/>
      <c r="P307" s="155"/>
      <c r="Q307" s="66"/>
    </row>
    <row r="308" spans="1:17" ht="25.5" customHeight="1" x14ac:dyDescent="0.25">
      <c r="A308" s="106" t="s">
        <v>89</v>
      </c>
      <c r="B308" s="29" t="s">
        <v>6</v>
      </c>
      <c r="C308" s="56" t="s">
        <v>30</v>
      </c>
      <c r="D308" s="29"/>
      <c r="E308" s="29"/>
      <c r="F308" s="29"/>
      <c r="G308" s="28"/>
      <c r="H308" s="29"/>
      <c r="I308" s="29"/>
      <c r="J308" s="29"/>
      <c r="K308" s="29"/>
      <c r="L308" s="29"/>
      <c r="M308" s="29">
        <v>38</v>
      </c>
      <c r="N308" s="29">
        <f t="shared" ref="N308:N321" si="69">M308</f>
        <v>38</v>
      </c>
      <c r="O308" s="132"/>
      <c r="P308" s="155"/>
    </row>
    <row r="309" spans="1:17" ht="106.5" customHeight="1" x14ac:dyDescent="0.25">
      <c r="A309" s="106"/>
      <c r="B309" s="29" t="s">
        <v>10</v>
      </c>
      <c r="C309" s="55" t="s">
        <v>11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>
        <v>6865.8</v>
      </c>
      <c r="N309" s="29">
        <f t="shared" si="69"/>
        <v>6865.8</v>
      </c>
      <c r="O309" s="132"/>
      <c r="P309" s="155"/>
    </row>
    <row r="310" spans="1:17" ht="20.25" customHeight="1" x14ac:dyDescent="0.25">
      <c r="A310" s="106" t="s">
        <v>90</v>
      </c>
      <c r="B310" s="29" t="s">
        <v>6</v>
      </c>
      <c r="C310" s="56" t="s">
        <v>7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>
        <v>2.1</v>
      </c>
      <c r="N310" s="29">
        <f t="shared" si="69"/>
        <v>2.1</v>
      </c>
      <c r="O310" s="132"/>
      <c r="P310" s="155"/>
    </row>
    <row r="311" spans="1:17" ht="87" customHeight="1" x14ac:dyDescent="0.25">
      <c r="A311" s="106"/>
      <c r="B311" s="29" t="s">
        <v>10</v>
      </c>
      <c r="C311" s="55" t="s">
        <v>11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>
        <v>4015.6</v>
      </c>
      <c r="N311" s="29">
        <f t="shared" si="69"/>
        <v>4015.6</v>
      </c>
      <c r="O311" s="132"/>
      <c r="P311" s="155"/>
    </row>
    <row r="312" spans="1:17" x14ac:dyDescent="0.25">
      <c r="A312" s="106" t="s">
        <v>91</v>
      </c>
      <c r="B312" s="29" t="s">
        <v>6</v>
      </c>
      <c r="C312" s="56" t="s">
        <v>7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>
        <v>0.4</v>
      </c>
      <c r="N312" s="29">
        <f t="shared" si="69"/>
        <v>0.4</v>
      </c>
      <c r="O312" s="132"/>
      <c r="P312" s="155"/>
    </row>
    <row r="313" spans="1:17" ht="79.5" customHeight="1" x14ac:dyDescent="0.25">
      <c r="A313" s="106"/>
      <c r="B313" s="29" t="s">
        <v>10</v>
      </c>
      <c r="C313" s="55" t="s">
        <v>11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>
        <v>600</v>
      </c>
      <c r="N313" s="29">
        <f t="shared" si="69"/>
        <v>600</v>
      </c>
      <c r="O313" s="101" t="s">
        <v>94</v>
      </c>
      <c r="P313" s="125" t="s">
        <v>97</v>
      </c>
    </row>
    <row r="314" spans="1:17" x14ac:dyDescent="0.25">
      <c r="A314" s="106" t="s">
        <v>92</v>
      </c>
      <c r="B314" s="29" t="s">
        <v>6</v>
      </c>
      <c r="C314" s="56" t="s">
        <v>7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>
        <v>0.2</v>
      </c>
      <c r="N314" s="29">
        <f t="shared" si="69"/>
        <v>0.2</v>
      </c>
      <c r="O314" s="102"/>
      <c r="P314" s="126"/>
    </row>
    <row r="315" spans="1:17" ht="75" customHeight="1" x14ac:dyDescent="0.25">
      <c r="A315" s="106"/>
      <c r="B315" s="29" t="s">
        <v>10</v>
      </c>
      <c r="C315" s="55" t="s">
        <v>11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>
        <v>700</v>
      </c>
      <c r="N315" s="29">
        <f t="shared" si="69"/>
        <v>700</v>
      </c>
      <c r="O315" s="102"/>
      <c r="P315" s="126"/>
    </row>
    <row r="316" spans="1:17" x14ac:dyDescent="0.25">
      <c r="A316" s="106" t="s">
        <v>93</v>
      </c>
      <c r="B316" s="29" t="s">
        <v>6</v>
      </c>
      <c r="C316" s="56" t="s">
        <v>30</v>
      </c>
      <c r="D316" s="29"/>
      <c r="E316" s="29"/>
      <c r="F316" s="29"/>
      <c r="G316" s="28"/>
      <c r="H316" s="29"/>
      <c r="I316" s="29"/>
      <c r="J316" s="29"/>
      <c r="K316" s="29"/>
      <c r="L316" s="29"/>
      <c r="M316" s="29">
        <v>1</v>
      </c>
      <c r="N316" s="29">
        <f t="shared" si="69"/>
        <v>1</v>
      </c>
      <c r="O316" s="102"/>
      <c r="P316" s="126"/>
    </row>
    <row r="317" spans="1:17" ht="36" customHeight="1" x14ac:dyDescent="0.25">
      <c r="A317" s="106"/>
      <c r="B317" s="29" t="s">
        <v>10</v>
      </c>
      <c r="C317" s="55" t="s">
        <v>11</v>
      </c>
      <c r="D317" s="29"/>
      <c r="E317" s="29"/>
      <c r="F317" s="29"/>
      <c r="G317" s="29"/>
      <c r="H317" s="29"/>
      <c r="I317" s="29"/>
      <c r="J317" s="29"/>
      <c r="K317" s="29"/>
      <c r="L317" s="29"/>
      <c r="M317" s="29">
        <v>950</v>
      </c>
      <c r="N317" s="29">
        <f t="shared" si="69"/>
        <v>950</v>
      </c>
      <c r="O317" s="102"/>
      <c r="P317" s="126"/>
    </row>
    <row r="318" spans="1:17" x14ac:dyDescent="0.25">
      <c r="A318" s="106" t="s">
        <v>99</v>
      </c>
      <c r="B318" s="29" t="s">
        <v>6</v>
      </c>
      <c r="C318" s="56" t="s">
        <v>7</v>
      </c>
      <c r="D318" s="29"/>
      <c r="E318" s="29"/>
      <c r="F318" s="29"/>
      <c r="G318" s="29"/>
      <c r="H318" s="29"/>
      <c r="I318" s="29"/>
      <c r="J318" s="29"/>
      <c r="K318" s="29"/>
      <c r="L318" s="29"/>
      <c r="M318" s="29">
        <v>1</v>
      </c>
      <c r="N318" s="29">
        <f t="shared" si="69"/>
        <v>1</v>
      </c>
      <c r="O318" s="102"/>
      <c r="P318" s="126"/>
    </row>
    <row r="319" spans="1:17" ht="168" customHeight="1" x14ac:dyDescent="0.25">
      <c r="A319" s="103"/>
      <c r="B319" s="81" t="s">
        <v>10</v>
      </c>
      <c r="C319" s="67" t="s">
        <v>11</v>
      </c>
      <c r="D319" s="81"/>
      <c r="E319" s="81"/>
      <c r="F319" s="81"/>
      <c r="G319" s="81"/>
      <c r="H319" s="81"/>
      <c r="I319" s="81"/>
      <c r="J319" s="81"/>
      <c r="K319" s="81"/>
      <c r="L319" s="81"/>
      <c r="M319" s="81">
        <v>9815</v>
      </c>
      <c r="N319" s="81">
        <f t="shared" si="69"/>
        <v>9815</v>
      </c>
      <c r="O319" s="102"/>
      <c r="P319" s="126"/>
      <c r="Q319" s="21"/>
    </row>
    <row r="320" spans="1:17" ht="47.25" customHeight="1" x14ac:dyDescent="0.25">
      <c r="A320" s="160" t="s">
        <v>168</v>
      </c>
      <c r="B320" s="29" t="s">
        <v>6</v>
      </c>
      <c r="C320" s="56" t="s">
        <v>7</v>
      </c>
      <c r="D320" s="29"/>
      <c r="E320" s="29"/>
      <c r="F320" s="29"/>
      <c r="G320" s="29"/>
      <c r="H320" s="29"/>
      <c r="I320" s="29"/>
      <c r="J320" s="29"/>
      <c r="K320" s="29"/>
      <c r="L320" s="29"/>
      <c r="M320" s="29">
        <v>1</v>
      </c>
      <c r="N320" s="29">
        <f t="shared" si="69"/>
        <v>1</v>
      </c>
      <c r="O320" s="96"/>
      <c r="P320" s="97"/>
      <c r="Q320" s="21"/>
    </row>
    <row r="321" spans="1:19" ht="50.1" customHeight="1" x14ac:dyDescent="0.25">
      <c r="A321" s="161"/>
      <c r="B321" s="98" t="s">
        <v>10</v>
      </c>
      <c r="C321" s="67" t="s">
        <v>11</v>
      </c>
      <c r="D321" s="98"/>
      <c r="E321" s="98"/>
      <c r="F321" s="98"/>
      <c r="G321" s="98"/>
      <c r="H321" s="98"/>
      <c r="I321" s="98"/>
      <c r="J321" s="98"/>
      <c r="K321" s="98"/>
      <c r="L321" s="98"/>
      <c r="M321" s="98">
        <v>191</v>
      </c>
      <c r="N321" s="98">
        <f t="shared" si="69"/>
        <v>191</v>
      </c>
      <c r="O321" s="96"/>
      <c r="P321" s="97"/>
      <c r="Q321" s="21"/>
    </row>
    <row r="322" spans="1:19" ht="23.25" customHeight="1" x14ac:dyDescent="0.25">
      <c r="A322" s="105" t="s">
        <v>74</v>
      </c>
      <c r="B322" s="32" t="s">
        <v>37</v>
      </c>
      <c r="C322" s="42" t="s">
        <v>11</v>
      </c>
      <c r="D322" s="32">
        <f>D323+D324+D325+D326</f>
        <v>1699.8</v>
      </c>
      <c r="E322" s="32">
        <f t="shared" ref="E322:N322" si="70">E323+E324+E325+E326</f>
        <v>2500</v>
      </c>
      <c r="F322" s="32">
        <f t="shared" si="70"/>
        <v>1500</v>
      </c>
      <c r="G322" s="32">
        <f t="shared" si="70"/>
        <v>4510</v>
      </c>
      <c r="H322" s="32">
        <f t="shared" si="70"/>
        <v>490</v>
      </c>
      <c r="I322" s="32">
        <f t="shared" si="70"/>
        <v>0</v>
      </c>
      <c r="J322" s="32">
        <f t="shared" si="70"/>
        <v>0</v>
      </c>
      <c r="K322" s="32">
        <f t="shared" si="70"/>
        <v>0</v>
      </c>
      <c r="L322" s="32">
        <f t="shared" si="70"/>
        <v>0</v>
      </c>
      <c r="M322" s="32">
        <f t="shared" si="70"/>
        <v>33594.299999999996</v>
      </c>
      <c r="N322" s="32">
        <f t="shared" si="70"/>
        <v>44294.099999999991</v>
      </c>
      <c r="O322" s="34"/>
      <c r="P322" s="35"/>
      <c r="Q322" s="21"/>
    </row>
    <row r="323" spans="1:19" ht="24" customHeight="1" x14ac:dyDescent="0.25">
      <c r="A323" s="105"/>
      <c r="B323" s="41" t="s">
        <v>23</v>
      </c>
      <c r="C323" s="42" t="s">
        <v>11</v>
      </c>
      <c r="D323" s="32">
        <f t="shared" ref="D323:M323" si="71">D271+D292</f>
        <v>0</v>
      </c>
      <c r="E323" s="32">
        <f t="shared" si="71"/>
        <v>0</v>
      </c>
      <c r="F323" s="32">
        <f t="shared" si="71"/>
        <v>0</v>
      </c>
      <c r="G323" s="32">
        <f t="shared" si="71"/>
        <v>0</v>
      </c>
      <c r="H323" s="32">
        <f t="shared" si="71"/>
        <v>0</v>
      </c>
      <c r="I323" s="32">
        <f t="shared" si="71"/>
        <v>0</v>
      </c>
      <c r="J323" s="32">
        <f t="shared" si="71"/>
        <v>0</v>
      </c>
      <c r="K323" s="32">
        <f t="shared" si="71"/>
        <v>0</v>
      </c>
      <c r="L323" s="32">
        <f t="shared" si="71"/>
        <v>0</v>
      </c>
      <c r="M323" s="32">
        <f t="shared" si="71"/>
        <v>0</v>
      </c>
      <c r="N323" s="32">
        <f>D323+E323+F323+G323+H323+I323+J323+K323+L323</f>
        <v>0</v>
      </c>
      <c r="O323" s="34"/>
      <c r="P323" s="35"/>
      <c r="Q323" s="21"/>
    </row>
    <row r="324" spans="1:19" ht="34.5" customHeight="1" x14ac:dyDescent="0.25">
      <c r="A324" s="105"/>
      <c r="B324" s="41" t="s">
        <v>17</v>
      </c>
      <c r="C324" s="42" t="s">
        <v>11</v>
      </c>
      <c r="D324" s="32">
        <f t="shared" ref="D324:M324" si="72">D272+D293</f>
        <v>0</v>
      </c>
      <c r="E324" s="32">
        <f t="shared" si="72"/>
        <v>0</v>
      </c>
      <c r="F324" s="32">
        <f t="shared" si="72"/>
        <v>0</v>
      </c>
      <c r="G324" s="32">
        <f t="shared" si="72"/>
        <v>0</v>
      </c>
      <c r="H324" s="32">
        <f t="shared" si="72"/>
        <v>0</v>
      </c>
      <c r="I324" s="32">
        <f t="shared" si="72"/>
        <v>0</v>
      </c>
      <c r="J324" s="32">
        <f t="shared" si="72"/>
        <v>0</v>
      </c>
      <c r="K324" s="32">
        <f t="shared" si="72"/>
        <v>0</v>
      </c>
      <c r="L324" s="32">
        <f t="shared" si="72"/>
        <v>0</v>
      </c>
      <c r="M324" s="32">
        <f t="shared" si="72"/>
        <v>0</v>
      </c>
      <c r="N324" s="32">
        <f t="shared" ref="N324" si="73">D324+E324+F324+G324+H324+I324+J324+K324+L324</f>
        <v>0</v>
      </c>
      <c r="O324" s="34"/>
      <c r="P324" s="35"/>
      <c r="Q324" s="21"/>
    </row>
    <row r="325" spans="1:19" ht="28.5" customHeight="1" x14ac:dyDescent="0.25">
      <c r="A325" s="105"/>
      <c r="B325" s="41" t="s">
        <v>9</v>
      </c>
      <c r="C325" s="42" t="s">
        <v>11</v>
      </c>
      <c r="D325" s="32">
        <f t="shared" ref="D325:H326" si="74">D273+D294</f>
        <v>1699.8</v>
      </c>
      <c r="E325" s="32">
        <f t="shared" si="74"/>
        <v>2500</v>
      </c>
      <c r="F325" s="32">
        <f t="shared" si="74"/>
        <v>1500</v>
      </c>
      <c r="G325" s="32">
        <f t="shared" si="74"/>
        <v>4510</v>
      </c>
      <c r="H325" s="32">
        <f t="shared" si="74"/>
        <v>490</v>
      </c>
      <c r="I325" s="32">
        <f>I273+I294+I319</f>
        <v>0</v>
      </c>
      <c r="J325" s="32">
        <f t="shared" ref="J325:M326" si="75">J273+J294</f>
        <v>0</v>
      </c>
      <c r="K325" s="32">
        <f t="shared" si="75"/>
        <v>0</v>
      </c>
      <c r="L325" s="32">
        <f t="shared" si="75"/>
        <v>0</v>
      </c>
      <c r="M325" s="32">
        <f t="shared" si="75"/>
        <v>0</v>
      </c>
      <c r="N325" s="32">
        <f>D325+E325+F325+G325+H325+I325+J325+K325+L325+M325</f>
        <v>10699.8</v>
      </c>
      <c r="O325" s="34"/>
      <c r="P325" s="35"/>
      <c r="Q325" s="21"/>
    </row>
    <row r="326" spans="1:19" ht="45.75" customHeight="1" x14ac:dyDescent="0.25">
      <c r="A326" s="105"/>
      <c r="B326" s="41" t="s">
        <v>24</v>
      </c>
      <c r="C326" s="42" t="s">
        <v>11</v>
      </c>
      <c r="D326" s="32">
        <f t="shared" si="74"/>
        <v>0</v>
      </c>
      <c r="E326" s="32">
        <f t="shared" si="74"/>
        <v>0</v>
      </c>
      <c r="F326" s="32">
        <f t="shared" si="74"/>
        <v>0</v>
      </c>
      <c r="G326" s="32">
        <f t="shared" si="74"/>
        <v>0</v>
      </c>
      <c r="H326" s="32">
        <f t="shared" si="74"/>
        <v>0</v>
      </c>
      <c r="I326" s="32">
        <f>I274+I295</f>
        <v>0</v>
      </c>
      <c r="J326" s="32">
        <f t="shared" si="75"/>
        <v>0</v>
      </c>
      <c r="K326" s="32">
        <f t="shared" si="75"/>
        <v>0</v>
      </c>
      <c r="L326" s="32">
        <f t="shared" si="75"/>
        <v>0</v>
      </c>
      <c r="M326" s="32">
        <f t="shared" si="75"/>
        <v>33594.299999999996</v>
      </c>
      <c r="N326" s="32">
        <f>D326+E326+F326+G326+H326+I326+J326+K326+L326+M326</f>
        <v>33594.299999999996</v>
      </c>
      <c r="O326" s="34"/>
      <c r="P326" s="35"/>
      <c r="Q326" s="21"/>
      <c r="S326" s="68"/>
    </row>
    <row r="327" spans="1:19" ht="0.75" customHeight="1" x14ac:dyDescent="0.25">
      <c r="A327" s="152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4"/>
      <c r="Q327" s="21"/>
    </row>
    <row r="328" spans="1:19" ht="18" hidden="1" customHeight="1" x14ac:dyDescent="0.25">
      <c r="A328" s="152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4"/>
      <c r="Q328" s="21"/>
    </row>
    <row r="329" spans="1:19" ht="18" hidden="1" customHeight="1" x14ac:dyDescent="0.25">
      <c r="A329" s="151"/>
      <c r="B329" s="86"/>
      <c r="C329" s="87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101"/>
      <c r="P329" s="125"/>
      <c r="Q329" s="21"/>
    </row>
    <row r="330" spans="1:19" ht="18.75" hidden="1" customHeight="1" x14ac:dyDescent="0.25">
      <c r="A330" s="151"/>
      <c r="B330" s="86"/>
      <c r="C330" s="55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102"/>
      <c r="P330" s="126"/>
      <c r="Q330" s="21"/>
    </row>
    <row r="331" spans="1:19" ht="0.75" hidden="1" customHeight="1" x14ac:dyDescent="0.25">
      <c r="A331" s="151"/>
      <c r="B331" s="86"/>
      <c r="C331" s="55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102"/>
      <c r="P331" s="126"/>
      <c r="Q331" s="21"/>
    </row>
    <row r="332" spans="1:19" ht="24" hidden="1" customHeight="1" x14ac:dyDescent="0.25">
      <c r="A332" s="151"/>
      <c r="B332" s="86"/>
      <c r="C332" s="55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102"/>
      <c r="P332" s="126"/>
      <c r="Q332" s="21"/>
    </row>
    <row r="333" spans="1:19" ht="23.25" hidden="1" customHeight="1" x14ac:dyDescent="0.25">
      <c r="A333" s="151"/>
      <c r="B333" s="86"/>
      <c r="C333" s="55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102"/>
      <c r="P333" s="126"/>
      <c r="Q333" s="21"/>
    </row>
    <row r="334" spans="1:19" ht="15" hidden="1" customHeight="1" x14ac:dyDescent="0.25">
      <c r="A334" s="151"/>
      <c r="B334" s="86"/>
      <c r="C334" s="55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102"/>
      <c r="P334" s="126"/>
      <c r="Q334" s="21"/>
    </row>
    <row r="335" spans="1:19" ht="22.5" hidden="1" customHeight="1" x14ac:dyDescent="0.25">
      <c r="A335" s="151"/>
      <c r="B335" s="86"/>
      <c r="C335" s="55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102"/>
      <c r="P335" s="126"/>
      <c r="Q335" s="21"/>
    </row>
    <row r="336" spans="1:19" ht="22.5" hidden="1" customHeight="1" x14ac:dyDescent="0.25">
      <c r="A336" s="103"/>
      <c r="B336" s="29"/>
      <c r="C336" s="56"/>
      <c r="D336" s="29"/>
      <c r="E336" s="29"/>
      <c r="F336" s="28"/>
      <c r="G336" s="29"/>
      <c r="H336" s="29"/>
      <c r="I336" s="29"/>
      <c r="J336" s="29"/>
      <c r="K336" s="28"/>
      <c r="L336" s="29"/>
      <c r="M336" s="29"/>
      <c r="N336" s="28"/>
      <c r="O336" s="102"/>
      <c r="P336" s="126"/>
      <c r="Q336" s="21"/>
    </row>
    <row r="337" spans="1:17" ht="22.5" hidden="1" customHeight="1" x14ac:dyDescent="0.25">
      <c r="A337" s="104"/>
      <c r="B337" s="81"/>
      <c r="C337" s="67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130"/>
      <c r="P337" s="131"/>
      <c r="Q337" s="21"/>
    </row>
    <row r="338" spans="1:17" ht="26.25" hidden="1" customHeight="1" x14ac:dyDescent="0.25">
      <c r="A338" s="103"/>
      <c r="B338" s="29"/>
      <c r="C338" s="56"/>
      <c r="D338" s="29"/>
      <c r="E338" s="29"/>
      <c r="F338" s="28"/>
      <c r="G338" s="29"/>
      <c r="H338" s="29"/>
      <c r="I338" s="29"/>
      <c r="J338" s="29"/>
      <c r="K338" s="28"/>
      <c r="L338" s="29"/>
      <c r="M338" s="29"/>
      <c r="N338" s="28"/>
      <c r="O338" s="83"/>
      <c r="P338" s="82"/>
      <c r="Q338" s="21"/>
    </row>
    <row r="339" spans="1:17" ht="25.5" hidden="1" customHeight="1" x14ac:dyDescent="0.25">
      <c r="A339" s="104"/>
      <c r="B339" s="81"/>
      <c r="C339" s="67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83"/>
      <c r="P339" s="82"/>
      <c r="Q339" s="21"/>
    </row>
    <row r="340" spans="1:17" ht="26.25" hidden="1" customHeight="1" x14ac:dyDescent="0.25">
      <c r="A340" s="157"/>
      <c r="B340" s="86"/>
      <c r="C340" s="87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101"/>
      <c r="P340" s="125"/>
      <c r="Q340" s="21"/>
    </row>
    <row r="341" spans="1:17" ht="19.5" hidden="1" customHeight="1" x14ac:dyDescent="0.25">
      <c r="A341" s="158"/>
      <c r="B341" s="86"/>
      <c r="C341" s="55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102"/>
      <c r="P341" s="126"/>
      <c r="Q341" s="21"/>
    </row>
    <row r="342" spans="1:17" ht="19.5" hidden="1" customHeight="1" x14ac:dyDescent="0.25">
      <c r="A342" s="158"/>
      <c r="B342" s="86"/>
      <c r="C342" s="55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102"/>
      <c r="P342" s="126"/>
      <c r="Q342" s="21"/>
    </row>
    <row r="343" spans="1:17" ht="26.25" hidden="1" customHeight="1" x14ac:dyDescent="0.25">
      <c r="A343" s="158"/>
      <c r="B343" s="86"/>
      <c r="C343" s="55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102"/>
      <c r="P343" s="126"/>
      <c r="Q343" s="21"/>
    </row>
    <row r="344" spans="1:17" ht="22.5" hidden="1" customHeight="1" x14ac:dyDescent="0.25">
      <c r="A344" s="158"/>
      <c r="B344" s="86"/>
      <c r="C344" s="55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102"/>
      <c r="P344" s="126"/>
      <c r="Q344" s="21"/>
    </row>
    <row r="345" spans="1:17" ht="23.25" hidden="1" customHeight="1" x14ac:dyDescent="0.25">
      <c r="A345" s="158"/>
      <c r="B345" s="86"/>
      <c r="C345" s="55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102"/>
      <c r="P345" s="126"/>
      <c r="Q345" s="21"/>
    </row>
    <row r="346" spans="1:17" ht="25.5" hidden="1" customHeight="1" x14ac:dyDescent="0.25">
      <c r="A346" s="159"/>
      <c r="B346" s="86"/>
      <c r="C346" s="55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102"/>
      <c r="P346" s="126"/>
      <c r="Q346" s="21"/>
    </row>
    <row r="347" spans="1:17" ht="21" hidden="1" customHeight="1" x14ac:dyDescent="0.25">
      <c r="A347" s="103"/>
      <c r="B347" s="29"/>
      <c r="C347" s="56"/>
      <c r="D347" s="29"/>
      <c r="E347" s="29"/>
      <c r="F347" s="28"/>
      <c r="G347" s="29"/>
      <c r="H347" s="29"/>
      <c r="I347" s="29"/>
      <c r="J347" s="29"/>
      <c r="K347" s="29"/>
      <c r="L347" s="29"/>
      <c r="M347" s="29"/>
      <c r="N347" s="29"/>
      <c r="O347" s="102"/>
      <c r="P347" s="126"/>
      <c r="Q347" s="21"/>
    </row>
    <row r="348" spans="1:17" ht="25.5" hidden="1" customHeight="1" x14ac:dyDescent="0.25">
      <c r="A348" s="104"/>
      <c r="B348" s="81"/>
      <c r="C348" s="67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102"/>
      <c r="P348" s="126"/>
      <c r="Q348" s="21"/>
    </row>
    <row r="349" spans="1:17" ht="21.75" hidden="1" customHeight="1" x14ac:dyDescent="0.25">
      <c r="A349" s="103"/>
      <c r="B349" s="29"/>
      <c r="C349" s="56"/>
      <c r="D349" s="29"/>
      <c r="E349" s="29"/>
      <c r="F349" s="28"/>
      <c r="G349" s="29"/>
      <c r="H349" s="29"/>
      <c r="I349" s="29"/>
      <c r="J349" s="29"/>
      <c r="K349" s="29"/>
      <c r="L349" s="29"/>
      <c r="M349" s="29"/>
      <c r="N349" s="29"/>
      <c r="O349" s="102"/>
      <c r="P349" s="126"/>
      <c r="Q349" s="21"/>
    </row>
    <row r="350" spans="1:17" ht="27.75" hidden="1" customHeight="1" x14ac:dyDescent="0.25">
      <c r="A350" s="104"/>
      <c r="B350" s="81"/>
      <c r="C350" s="67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130"/>
      <c r="P350" s="131"/>
      <c r="Q350" s="21"/>
    </row>
    <row r="351" spans="1:17" ht="32.25" hidden="1" customHeight="1" x14ac:dyDescent="0.25">
      <c r="A351" s="118"/>
      <c r="B351" s="32"/>
      <c r="C351" s="42"/>
      <c r="D351" s="32"/>
      <c r="E351" s="32"/>
      <c r="F351" s="32"/>
      <c r="G351" s="32"/>
      <c r="H351" s="32"/>
      <c r="I351" s="32"/>
      <c r="J351" s="32"/>
      <c r="K351" s="32"/>
      <c r="L351" s="29"/>
      <c r="M351" s="29"/>
      <c r="N351" s="32"/>
      <c r="O351" s="34"/>
      <c r="P351" s="35"/>
      <c r="Q351" s="21"/>
    </row>
    <row r="352" spans="1:17" ht="28.5" hidden="1" customHeight="1" x14ac:dyDescent="0.25">
      <c r="A352" s="119"/>
      <c r="B352" s="41"/>
      <c r="C352" s="4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4"/>
      <c r="P352" s="35"/>
      <c r="Q352" s="21"/>
    </row>
    <row r="353" spans="1:17" ht="29.25" hidden="1" customHeight="1" x14ac:dyDescent="0.25">
      <c r="A353" s="119"/>
      <c r="B353" s="41"/>
      <c r="C353" s="4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4"/>
      <c r="P353" s="35"/>
      <c r="Q353" s="21"/>
    </row>
    <row r="354" spans="1:17" ht="33" hidden="1" customHeight="1" x14ac:dyDescent="0.25">
      <c r="A354" s="119"/>
      <c r="B354" s="41"/>
      <c r="C354" s="4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4"/>
      <c r="P354" s="35"/>
      <c r="Q354" s="21"/>
    </row>
    <row r="355" spans="1:17" ht="32.25" hidden="1" customHeight="1" x14ac:dyDescent="0.25">
      <c r="A355" s="120"/>
      <c r="B355" s="41"/>
      <c r="C355" s="4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4"/>
      <c r="P355" s="35"/>
      <c r="Q355" s="21"/>
    </row>
    <row r="356" spans="1:17" ht="24.75" customHeight="1" x14ac:dyDescent="0.25">
      <c r="A356" s="105" t="s">
        <v>72</v>
      </c>
      <c r="B356" s="41" t="s">
        <v>37</v>
      </c>
      <c r="C356" s="62" t="s">
        <v>11</v>
      </c>
      <c r="D356" s="32">
        <f>D357+D358+D359+D360</f>
        <v>134325.1</v>
      </c>
      <c r="E356" s="32">
        <f t="shared" ref="E356:M356" si="76">E357+E358+E359+E360</f>
        <v>80044.899999999994</v>
      </c>
      <c r="F356" s="32">
        <f t="shared" si="76"/>
        <v>1500</v>
      </c>
      <c r="G356" s="32">
        <f t="shared" si="76"/>
        <v>8510</v>
      </c>
      <c r="H356" s="32">
        <f t="shared" si="76"/>
        <v>13646.6</v>
      </c>
      <c r="I356" s="32">
        <f>I357+I358+I359+I360</f>
        <v>56709.100000000006</v>
      </c>
      <c r="J356" s="32">
        <f>J357+J358+J359+J360</f>
        <v>103333.2</v>
      </c>
      <c r="K356" s="32">
        <f t="shared" si="76"/>
        <v>373.5</v>
      </c>
      <c r="L356" s="32">
        <f t="shared" si="76"/>
        <v>3421</v>
      </c>
      <c r="M356" s="32">
        <f t="shared" si="76"/>
        <v>78994.299999999988</v>
      </c>
      <c r="N356" s="32">
        <f>D356+E356+F356+G356+H356+I356+J356+K356+L356+M356</f>
        <v>480857.7</v>
      </c>
      <c r="O356" s="34"/>
      <c r="P356" s="35"/>
      <c r="Q356" s="36"/>
    </row>
    <row r="357" spans="1:17" ht="26.25" customHeight="1" x14ac:dyDescent="0.25">
      <c r="A357" s="105"/>
      <c r="B357" s="41" t="s">
        <v>23</v>
      </c>
      <c r="C357" s="62" t="s">
        <v>11</v>
      </c>
      <c r="D357" s="32">
        <f t="shared" ref="D357:M357" si="77">D74+D183+D262+D323+D352</f>
        <v>0</v>
      </c>
      <c r="E357" s="32">
        <f t="shared" si="77"/>
        <v>0</v>
      </c>
      <c r="F357" s="32">
        <f t="shared" si="77"/>
        <v>0</v>
      </c>
      <c r="G357" s="32">
        <f t="shared" si="77"/>
        <v>0</v>
      </c>
      <c r="H357" s="32">
        <f t="shared" si="77"/>
        <v>0</v>
      </c>
      <c r="I357" s="32">
        <f t="shared" si="77"/>
        <v>0</v>
      </c>
      <c r="J357" s="32">
        <f t="shared" si="77"/>
        <v>0</v>
      </c>
      <c r="K357" s="32">
        <f t="shared" si="77"/>
        <v>0</v>
      </c>
      <c r="L357" s="32">
        <f t="shared" si="77"/>
        <v>0</v>
      </c>
      <c r="M357" s="32">
        <f t="shared" si="77"/>
        <v>0</v>
      </c>
      <c r="N357" s="32">
        <f t="shared" ref="N357:N360" si="78">D357+E357+F357+G357+H357+I357+J357+K357+L357+M357</f>
        <v>0</v>
      </c>
      <c r="O357" s="34"/>
      <c r="P357" s="35"/>
      <c r="Q357" s="36"/>
    </row>
    <row r="358" spans="1:17" ht="29.25" customHeight="1" x14ac:dyDescent="0.25">
      <c r="A358" s="105"/>
      <c r="B358" s="41" t="s">
        <v>17</v>
      </c>
      <c r="C358" s="62" t="s">
        <v>11</v>
      </c>
      <c r="D358" s="32">
        <f t="shared" ref="D358:M358" si="79">D75+D184+D263+D324+D353</f>
        <v>85537.5</v>
      </c>
      <c r="E358" s="32">
        <f t="shared" si="79"/>
        <v>69765.899999999994</v>
      </c>
      <c r="F358" s="32">
        <f t="shared" si="79"/>
        <v>0</v>
      </c>
      <c r="G358" s="32">
        <f t="shared" si="79"/>
        <v>0</v>
      </c>
      <c r="H358" s="32">
        <f t="shared" si="79"/>
        <v>0</v>
      </c>
      <c r="I358" s="32">
        <f t="shared" si="79"/>
        <v>0</v>
      </c>
      <c r="J358" s="32">
        <f t="shared" si="79"/>
        <v>4422.3999999999996</v>
      </c>
      <c r="K358" s="32">
        <f t="shared" si="79"/>
        <v>0</v>
      </c>
      <c r="L358" s="32">
        <f t="shared" si="79"/>
        <v>1551</v>
      </c>
      <c r="M358" s="32">
        <f t="shared" si="79"/>
        <v>22200</v>
      </c>
      <c r="N358" s="32">
        <f t="shared" si="78"/>
        <v>183476.8</v>
      </c>
      <c r="O358" s="34"/>
      <c r="P358" s="35"/>
      <c r="Q358" s="36"/>
    </row>
    <row r="359" spans="1:17" ht="32.25" customHeight="1" x14ac:dyDescent="0.25">
      <c r="A359" s="105"/>
      <c r="B359" s="41" t="s">
        <v>9</v>
      </c>
      <c r="C359" s="62" t="s">
        <v>11</v>
      </c>
      <c r="D359" s="32">
        <f t="shared" ref="D359:M359" si="80">D76+D185+D264+D325+D354</f>
        <v>48787.600000000006</v>
      </c>
      <c r="E359" s="32">
        <f t="shared" si="80"/>
        <v>3807.7</v>
      </c>
      <c r="F359" s="32">
        <f t="shared" si="80"/>
        <v>1500</v>
      </c>
      <c r="G359" s="32">
        <f t="shared" si="80"/>
        <v>4510</v>
      </c>
      <c r="H359" s="32">
        <f t="shared" si="80"/>
        <v>5112.6000000000004</v>
      </c>
      <c r="I359" s="32">
        <f t="shared" si="80"/>
        <v>6716.2000000000007</v>
      </c>
      <c r="J359" s="32">
        <f t="shared" si="80"/>
        <v>2337.2999999999997</v>
      </c>
      <c r="K359" s="32">
        <f t="shared" si="80"/>
        <v>373.5</v>
      </c>
      <c r="L359" s="32">
        <f t="shared" si="80"/>
        <v>270</v>
      </c>
      <c r="M359" s="32">
        <f t="shared" si="80"/>
        <v>5200</v>
      </c>
      <c r="N359" s="32">
        <f t="shared" si="78"/>
        <v>78614.900000000009</v>
      </c>
      <c r="O359" s="32"/>
      <c r="P359" s="69"/>
      <c r="Q359" s="36"/>
    </row>
    <row r="360" spans="1:17" ht="33.75" customHeight="1" thickBot="1" x14ac:dyDescent="0.3">
      <c r="A360" s="156"/>
      <c r="B360" s="70" t="s">
        <v>24</v>
      </c>
      <c r="C360" s="71" t="s">
        <v>11</v>
      </c>
      <c r="D360" s="72">
        <f t="shared" ref="D360:M360" si="81">D77+D186+D265+D326+D355</f>
        <v>0</v>
      </c>
      <c r="E360" s="72">
        <f t="shared" si="81"/>
        <v>6471.3</v>
      </c>
      <c r="F360" s="72">
        <f t="shared" si="81"/>
        <v>0</v>
      </c>
      <c r="G360" s="72">
        <f t="shared" si="81"/>
        <v>4000</v>
      </c>
      <c r="H360" s="72">
        <f t="shared" si="81"/>
        <v>8534</v>
      </c>
      <c r="I360" s="72">
        <f t="shared" si="81"/>
        <v>49992.9</v>
      </c>
      <c r="J360" s="72">
        <f t="shared" si="81"/>
        <v>96573.5</v>
      </c>
      <c r="K360" s="72">
        <f t="shared" si="81"/>
        <v>0</v>
      </c>
      <c r="L360" s="72">
        <f t="shared" si="81"/>
        <v>1600</v>
      </c>
      <c r="M360" s="72">
        <f t="shared" si="81"/>
        <v>51594.299999999996</v>
      </c>
      <c r="N360" s="72">
        <f t="shared" si="78"/>
        <v>218766</v>
      </c>
      <c r="O360" s="72"/>
      <c r="P360" s="73"/>
      <c r="Q360" s="36"/>
    </row>
    <row r="361" spans="1:17" ht="51" customHeight="1" x14ac:dyDescent="0.25">
      <c r="Q361" s="21"/>
    </row>
    <row r="362" spans="1:17" ht="42" customHeight="1" x14ac:dyDescent="0.25">
      <c r="Q362" s="21"/>
    </row>
    <row r="363" spans="1:17" ht="21" customHeight="1" x14ac:dyDescent="0.25">
      <c r="Q363" s="21"/>
    </row>
    <row r="364" spans="1:17" x14ac:dyDescent="0.25">
      <c r="Q364" s="21"/>
    </row>
    <row r="365" spans="1:17" x14ac:dyDescent="0.25">
      <c r="Q365" s="21"/>
    </row>
    <row r="366" spans="1:17" x14ac:dyDescent="0.25">
      <c r="A366" s="77"/>
      <c r="B366" s="78"/>
      <c r="C366" s="79"/>
      <c r="D366" s="78"/>
      <c r="E366" s="78"/>
      <c r="F366" s="78"/>
      <c r="G366" s="78"/>
      <c r="H366" s="78"/>
      <c r="I366" s="80"/>
      <c r="J366" s="78"/>
      <c r="K366" s="78"/>
      <c r="L366" s="78"/>
      <c r="M366" s="78"/>
      <c r="N366" s="78"/>
      <c r="O366" s="78"/>
      <c r="P366" s="78"/>
      <c r="Q366" s="21"/>
    </row>
    <row r="367" spans="1:17" x14ac:dyDescent="0.25">
      <c r="A367" s="77"/>
      <c r="B367" s="78"/>
      <c r="C367" s="79"/>
      <c r="D367" s="78"/>
      <c r="E367" s="78"/>
      <c r="F367" s="78"/>
      <c r="G367" s="78"/>
      <c r="H367" s="78"/>
      <c r="I367" s="80"/>
      <c r="J367" s="78"/>
      <c r="K367" s="78"/>
      <c r="L367" s="78"/>
      <c r="M367" s="78"/>
      <c r="N367" s="78"/>
      <c r="O367" s="78"/>
      <c r="P367" s="78"/>
      <c r="Q367" s="21"/>
    </row>
    <row r="368" spans="1:17" x14ac:dyDescent="0.25">
      <c r="A368" s="77"/>
      <c r="B368" s="78"/>
      <c r="C368" s="79"/>
      <c r="D368" s="78"/>
      <c r="E368" s="78"/>
      <c r="F368" s="78"/>
      <c r="G368" s="78"/>
      <c r="H368" s="78"/>
      <c r="I368" s="80"/>
      <c r="J368" s="78"/>
      <c r="K368" s="78"/>
      <c r="L368" s="78"/>
      <c r="M368" s="78"/>
      <c r="N368" s="78"/>
      <c r="O368" s="78"/>
      <c r="P368" s="78"/>
      <c r="Q368" s="21"/>
    </row>
    <row r="369" spans="1:17" x14ac:dyDescent="0.25">
      <c r="A369" s="77"/>
      <c r="B369" s="78"/>
      <c r="C369" s="79"/>
      <c r="D369" s="78"/>
      <c r="E369" s="78"/>
      <c r="F369" s="78"/>
      <c r="G369" s="78"/>
      <c r="H369" s="78"/>
      <c r="I369" s="80"/>
      <c r="J369" s="78"/>
      <c r="K369" s="78"/>
      <c r="L369" s="78"/>
      <c r="M369" s="78"/>
      <c r="N369" s="78"/>
      <c r="O369" s="78"/>
      <c r="P369" s="78"/>
      <c r="Q369" s="21"/>
    </row>
    <row r="370" spans="1:17" x14ac:dyDescent="0.25">
      <c r="A370" s="77"/>
      <c r="B370" s="78"/>
      <c r="C370" s="79"/>
      <c r="D370" s="78"/>
      <c r="E370" s="78"/>
      <c r="F370" s="78"/>
      <c r="G370" s="78"/>
      <c r="H370" s="78"/>
      <c r="I370" s="80"/>
      <c r="J370" s="78"/>
      <c r="K370" s="78"/>
      <c r="L370" s="78"/>
      <c r="M370" s="78"/>
      <c r="N370" s="78"/>
      <c r="O370" s="78"/>
      <c r="P370" s="78"/>
      <c r="Q370" s="21"/>
    </row>
    <row r="371" spans="1:17" x14ac:dyDescent="0.25">
      <c r="A371" s="77"/>
      <c r="B371" s="78"/>
      <c r="C371" s="79"/>
      <c r="D371" s="78"/>
      <c r="E371" s="78"/>
      <c r="F371" s="78"/>
      <c r="G371" s="78"/>
      <c r="H371" s="78"/>
      <c r="I371" s="80"/>
      <c r="J371" s="78"/>
      <c r="K371" s="78"/>
      <c r="L371" s="78"/>
      <c r="M371" s="78"/>
      <c r="N371" s="78"/>
      <c r="O371" s="78"/>
      <c r="P371" s="78"/>
      <c r="Q371" s="21"/>
    </row>
    <row r="372" spans="1:17" x14ac:dyDescent="0.25">
      <c r="A372" s="77"/>
      <c r="B372" s="78"/>
      <c r="C372" s="79"/>
      <c r="D372" s="78"/>
      <c r="E372" s="78"/>
      <c r="F372" s="78"/>
      <c r="G372" s="78"/>
      <c r="H372" s="78"/>
      <c r="I372" s="80"/>
      <c r="J372" s="78"/>
      <c r="K372" s="78"/>
      <c r="L372" s="78"/>
      <c r="M372" s="78"/>
      <c r="N372" s="78"/>
      <c r="O372" s="78"/>
      <c r="P372" s="78"/>
      <c r="Q372" s="21"/>
    </row>
    <row r="373" spans="1:17" x14ac:dyDescent="0.25">
      <c r="A373" s="77"/>
      <c r="B373" s="78"/>
      <c r="C373" s="79"/>
      <c r="D373" s="78"/>
      <c r="E373" s="78"/>
      <c r="F373" s="78"/>
      <c r="G373" s="78"/>
      <c r="H373" s="78"/>
      <c r="I373" s="80"/>
      <c r="J373" s="78"/>
      <c r="K373" s="78"/>
      <c r="L373" s="78"/>
      <c r="M373" s="78"/>
      <c r="N373" s="78"/>
      <c r="O373" s="78"/>
      <c r="P373" s="78"/>
      <c r="Q373" s="21"/>
    </row>
    <row r="374" spans="1:17" x14ac:dyDescent="0.25">
      <c r="A374" s="77"/>
      <c r="B374" s="78"/>
      <c r="C374" s="79"/>
      <c r="D374" s="78"/>
      <c r="E374" s="78"/>
      <c r="F374" s="78"/>
      <c r="G374" s="78"/>
      <c r="H374" s="78"/>
      <c r="I374" s="80"/>
      <c r="J374" s="78"/>
      <c r="K374" s="78"/>
      <c r="L374" s="78"/>
      <c r="M374" s="78"/>
      <c r="N374" s="78"/>
      <c r="O374" s="78"/>
      <c r="P374" s="78"/>
      <c r="Q374" s="21"/>
    </row>
    <row r="375" spans="1:17" x14ac:dyDescent="0.25">
      <c r="A375" s="77"/>
      <c r="B375" s="78"/>
      <c r="C375" s="79"/>
      <c r="D375" s="78"/>
      <c r="E375" s="78"/>
      <c r="F375" s="78"/>
      <c r="G375" s="78"/>
      <c r="H375" s="78"/>
      <c r="I375" s="80"/>
      <c r="J375" s="78"/>
      <c r="K375" s="78"/>
      <c r="L375" s="78"/>
      <c r="M375" s="78"/>
      <c r="N375" s="78"/>
      <c r="O375" s="78"/>
      <c r="P375" s="78"/>
      <c r="Q375" s="21"/>
    </row>
    <row r="376" spans="1:17" x14ac:dyDescent="0.25">
      <c r="A376" s="77"/>
      <c r="B376" s="78"/>
      <c r="C376" s="79"/>
      <c r="D376" s="78"/>
      <c r="E376" s="78"/>
      <c r="F376" s="78"/>
      <c r="G376" s="78"/>
      <c r="H376" s="78"/>
      <c r="I376" s="80"/>
      <c r="J376" s="78"/>
      <c r="K376" s="78"/>
      <c r="L376" s="78"/>
      <c r="M376" s="78"/>
      <c r="N376" s="78"/>
      <c r="O376" s="78"/>
      <c r="P376" s="78"/>
      <c r="Q376" s="21"/>
    </row>
    <row r="377" spans="1:17" x14ac:dyDescent="0.25">
      <c r="A377" s="77"/>
      <c r="B377" s="78"/>
      <c r="C377" s="79"/>
      <c r="D377" s="78"/>
      <c r="E377" s="78"/>
      <c r="F377" s="78"/>
      <c r="G377" s="78"/>
      <c r="H377" s="78"/>
      <c r="I377" s="80"/>
      <c r="J377" s="78"/>
      <c r="K377" s="78"/>
      <c r="L377" s="78"/>
      <c r="M377" s="78"/>
      <c r="N377" s="78"/>
      <c r="O377" s="78"/>
      <c r="P377" s="78"/>
      <c r="Q377" s="21"/>
    </row>
    <row r="378" spans="1:17" x14ac:dyDescent="0.25">
      <c r="A378" s="77"/>
      <c r="B378" s="78"/>
      <c r="C378" s="79"/>
      <c r="D378" s="78"/>
      <c r="E378" s="78"/>
      <c r="F378" s="78"/>
      <c r="G378" s="78"/>
      <c r="H378" s="78"/>
      <c r="I378" s="80"/>
      <c r="J378" s="78"/>
      <c r="K378" s="78"/>
      <c r="L378" s="78"/>
      <c r="M378" s="78"/>
      <c r="N378" s="78"/>
      <c r="O378" s="78"/>
      <c r="P378" s="78"/>
      <c r="Q378" s="21"/>
    </row>
    <row r="379" spans="1:17" x14ac:dyDescent="0.25">
      <c r="A379" s="77"/>
      <c r="B379" s="78"/>
      <c r="C379" s="79"/>
      <c r="D379" s="78"/>
      <c r="E379" s="78"/>
      <c r="F379" s="78"/>
      <c r="G379" s="78"/>
      <c r="H379" s="78"/>
      <c r="I379" s="80"/>
      <c r="J379" s="78"/>
      <c r="K379" s="78"/>
      <c r="L379" s="78"/>
      <c r="M379" s="78"/>
      <c r="N379" s="78"/>
      <c r="O379" s="78"/>
      <c r="P379" s="78"/>
      <c r="Q379" s="21"/>
    </row>
    <row r="380" spans="1:17" x14ac:dyDescent="0.25">
      <c r="A380" s="77"/>
      <c r="B380" s="78"/>
      <c r="C380" s="79"/>
      <c r="D380" s="78"/>
      <c r="E380" s="78"/>
      <c r="F380" s="78"/>
      <c r="G380" s="78"/>
      <c r="H380" s="78"/>
      <c r="I380" s="80"/>
      <c r="J380" s="78"/>
      <c r="K380" s="78"/>
      <c r="L380" s="78"/>
      <c r="M380" s="78"/>
      <c r="N380" s="78"/>
      <c r="O380" s="78"/>
      <c r="P380" s="78"/>
      <c r="Q380" s="21"/>
    </row>
    <row r="381" spans="1:17" x14ac:dyDescent="0.25">
      <c r="A381" s="77"/>
      <c r="B381" s="78"/>
      <c r="C381" s="79"/>
      <c r="D381" s="78"/>
      <c r="E381" s="78"/>
      <c r="F381" s="78"/>
      <c r="G381" s="78"/>
      <c r="H381" s="78"/>
      <c r="I381" s="80"/>
      <c r="J381" s="78"/>
      <c r="K381" s="78"/>
      <c r="L381" s="78"/>
      <c r="M381" s="78"/>
      <c r="N381" s="78"/>
      <c r="O381" s="78"/>
      <c r="P381" s="78"/>
      <c r="Q381" s="21"/>
    </row>
    <row r="382" spans="1:17" x14ac:dyDescent="0.25">
      <c r="A382" s="77"/>
      <c r="B382" s="78"/>
      <c r="C382" s="79"/>
      <c r="D382" s="78"/>
      <c r="E382" s="78"/>
      <c r="F382" s="78"/>
      <c r="G382" s="78"/>
      <c r="H382" s="78"/>
      <c r="I382" s="80"/>
      <c r="J382" s="78"/>
      <c r="K382" s="78"/>
      <c r="L382" s="78"/>
      <c r="M382" s="78"/>
      <c r="N382" s="78"/>
      <c r="O382" s="78"/>
      <c r="P382" s="78"/>
      <c r="Q382" s="21"/>
    </row>
    <row r="383" spans="1:17" x14ac:dyDescent="0.25">
      <c r="A383" s="77"/>
      <c r="B383" s="78"/>
      <c r="C383" s="79"/>
      <c r="D383" s="78"/>
      <c r="E383" s="78"/>
      <c r="F383" s="78"/>
      <c r="G383" s="78"/>
      <c r="H383" s="78"/>
      <c r="I383" s="80"/>
      <c r="J383" s="78"/>
      <c r="K383" s="78"/>
      <c r="L383" s="78"/>
      <c r="M383" s="78"/>
      <c r="N383" s="78"/>
      <c r="O383" s="78"/>
      <c r="P383" s="78"/>
      <c r="Q383" s="21"/>
    </row>
    <row r="384" spans="1:17" x14ac:dyDescent="0.25">
      <c r="A384" s="77"/>
      <c r="B384" s="78"/>
      <c r="C384" s="79"/>
      <c r="D384" s="78"/>
      <c r="E384" s="78"/>
      <c r="F384" s="78"/>
      <c r="G384" s="78"/>
      <c r="H384" s="78"/>
      <c r="I384" s="80"/>
      <c r="J384" s="78"/>
      <c r="K384" s="78"/>
      <c r="L384" s="78"/>
      <c r="M384" s="78"/>
      <c r="N384" s="78"/>
      <c r="O384" s="78"/>
      <c r="P384" s="78"/>
      <c r="Q384" s="21"/>
    </row>
    <row r="385" spans="1:17" x14ac:dyDescent="0.25">
      <c r="A385" s="77"/>
      <c r="B385" s="78"/>
      <c r="C385" s="79"/>
      <c r="D385" s="78"/>
      <c r="E385" s="78"/>
      <c r="F385" s="78"/>
      <c r="G385" s="78"/>
      <c r="H385" s="78"/>
      <c r="I385" s="80"/>
      <c r="J385" s="78"/>
      <c r="K385" s="78"/>
      <c r="L385" s="78"/>
      <c r="M385" s="78"/>
      <c r="N385" s="78"/>
      <c r="O385" s="78"/>
      <c r="P385" s="78"/>
      <c r="Q385" s="21"/>
    </row>
    <row r="386" spans="1:17" x14ac:dyDescent="0.25">
      <c r="A386" s="77"/>
      <c r="B386" s="78"/>
      <c r="C386" s="79"/>
      <c r="D386" s="78"/>
      <c r="E386" s="78"/>
      <c r="F386" s="78"/>
      <c r="G386" s="78"/>
      <c r="H386" s="78"/>
      <c r="I386" s="80"/>
      <c r="J386" s="78"/>
      <c r="K386" s="78"/>
      <c r="L386" s="78"/>
      <c r="M386" s="78"/>
      <c r="N386" s="78"/>
      <c r="O386" s="78"/>
      <c r="P386" s="78"/>
      <c r="Q386" s="21"/>
    </row>
  </sheetData>
  <mergeCells count="179">
    <mergeCell ref="A187:N187"/>
    <mergeCell ref="A189:A195"/>
    <mergeCell ref="A196:A197"/>
    <mergeCell ref="A198:A199"/>
    <mergeCell ref="A247:A248"/>
    <mergeCell ref="A249:A250"/>
    <mergeCell ref="A214:A215"/>
    <mergeCell ref="A255:A256"/>
    <mergeCell ref="A208:A209"/>
    <mergeCell ref="A212:A213"/>
    <mergeCell ref="A251:A252"/>
    <mergeCell ref="A210:A211"/>
    <mergeCell ref="A188:N188"/>
    <mergeCell ref="A225:A226"/>
    <mergeCell ref="A340:A346"/>
    <mergeCell ref="A338:A339"/>
    <mergeCell ref="A320:A321"/>
    <mergeCell ref="A202:A203"/>
    <mergeCell ref="A204:A205"/>
    <mergeCell ref="A253:A254"/>
    <mergeCell ref="A257:A258"/>
    <mergeCell ref="A316:A317"/>
    <mergeCell ref="A318:A319"/>
    <mergeCell ref="A322:A326"/>
    <mergeCell ref="A279:A280"/>
    <mergeCell ref="A289:A295"/>
    <mergeCell ref="A229:A230"/>
    <mergeCell ref="A277:A278"/>
    <mergeCell ref="A227:A228"/>
    <mergeCell ref="A231:A232"/>
    <mergeCell ref="A233:A234"/>
    <mergeCell ref="A235:A236"/>
    <mergeCell ref="A237:A238"/>
    <mergeCell ref="A239:A240"/>
    <mergeCell ref="A206:A207"/>
    <mergeCell ref="A218:A224"/>
    <mergeCell ref="P225:P239"/>
    <mergeCell ref="A356:A360"/>
    <mergeCell ref="P296:P312"/>
    <mergeCell ref="A298:A299"/>
    <mergeCell ref="A300:A301"/>
    <mergeCell ref="A302:A303"/>
    <mergeCell ref="A304:A305"/>
    <mergeCell ref="A306:A307"/>
    <mergeCell ref="A308:A309"/>
    <mergeCell ref="A310:A311"/>
    <mergeCell ref="A312:A313"/>
    <mergeCell ref="A296:A297"/>
    <mergeCell ref="O296:O312"/>
    <mergeCell ref="O313:O319"/>
    <mergeCell ref="P313:P319"/>
    <mergeCell ref="A327:P327"/>
    <mergeCell ref="A328:P328"/>
    <mergeCell ref="A329:A335"/>
    <mergeCell ref="A336:A337"/>
    <mergeCell ref="A347:A348"/>
    <mergeCell ref="A349:A350"/>
    <mergeCell ref="P340:P350"/>
    <mergeCell ref="O340:O350"/>
    <mergeCell ref="A351:A355"/>
    <mergeCell ref="A43:A44"/>
    <mergeCell ref="A162:A163"/>
    <mergeCell ref="A216:A217"/>
    <mergeCell ref="A200:A201"/>
    <mergeCell ref="O329:O337"/>
    <mergeCell ref="P329:P337"/>
    <mergeCell ref="A314:A315"/>
    <mergeCell ref="A259:A260"/>
    <mergeCell ref="A268:A274"/>
    <mergeCell ref="A241:A242"/>
    <mergeCell ref="A243:A244"/>
    <mergeCell ref="A245:A246"/>
    <mergeCell ref="A283:A284"/>
    <mergeCell ref="O240:O265"/>
    <mergeCell ref="A266:P266"/>
    <mergeCell ref="A267:P267"/>
    <mergeCell ref="A261:A265"/>
    <mergeCell ref="O268:O276"/>
    <mergeCell ref="P240:P265"/>
    <mergeCell ref="P268:P295"/>
    <mergeCell ref="A285:A286"/>
    <mergeCell ref="A287:A288"/>
    <mergeCell ref="A281:A282"/>
    <mergeCell ref="A275:A276"/>
    <mergeCell ref="A65:A66"/>
    <mergeCell ref="O225:O239"/>
    <mergeCell ref="O196:O207"/>
    <mergeCell ref="P196:P207"/>
    <mergeCell ref="H6:P6"/>
    <mergeCell ref="A8:P8"/>
    <mergeCell ref="A10:A12"/>
    <mergeCell ref="B10:B12"/>
    <mergeCell ref="C10:C12"/>
    <mergeCell ref="D10:P10"/>
    <mergeCell ref="D11:P11"/>
    <mergeCell ref="A13:P13"/>
    <mergeCell ref="A14:P14"/>
    <mergeCell ref="P15:P25"/>
    <mergeCell ref="A15:A21"/>
    <mergeCell ref="A22:A23"/>
    <mergeCell ref="A24:A25"/>
    <mergeCell ref="O15:O25"/>
    <mergeCell ref="A28:A29"/>
    <mergeCell ref="A30:A36"/>
    <mergeCell ref="A69:A70"/>
    <mergeCell ref="A71:A72"/>
    <mergeCell ref="A26:A27"/>
    <mergeCell ref="P37:P68"/>
    <mergeCell ref="P78:P108"/>
    <mergeCell ref="A89:A90"/>
    <mergeCell ref="A91:A92"/>
    <mergeCell ref="A93:A94"/>
    <mergeCell ref="A107:A108"/>
    <mergeCell ref="A168:A169"/>
    <mergeCell ref="A170:A171"/>
    <mergeCell ref="A172:A173"/>
    <mergeCell ref="P133:P141"/>
    <mergeCell ref="A140:A141"/>
    <mergeCell ref="A95:A96"/>
    <mergeCell ref="O78:O108"/>
    <mergeCell ref="A115:A116"/>
    <mergeCell ref="A117:A118"/>
    <mergeCell ref="A119:A120"/>
    <mergeCell ref="A111:A112"/>
    <mergeCell ref="A78:N78"/>
    <mergeCell ref="A79:N79"/>
    <mergeCell ref="A152:A153"/>
    <mergeCell ref="A144:A145"/>
    <mergeCell ref="A146:A147"/>
    <mergeCell ref="A148:A149"/>
    <mergeCell ref="O149:O160"/>
    <mergeCell ref="P149:P160"/>
    <mergeCell ref="A182:A186"/>
    <mergeCell ref="A180:A181"/>
    <mergeCell ref="A174:A175"/>
    <mergeCell ref="A101:A102"/>
    <mergeCell ref="A103:A104"/>
    <mergeCell ref="A105:A106"/>
    <mergeCell ref="A154:A155"/>
    <mergeCell ref="A156:A157"/>
    <mergeCell ref="A158:A159"/>
    <mergeCell ref="A160:A161"/>
    <mergeCell ref="A125:A126"/>
    <mergeCell ref="A127:A128"/>
    <mergeCell ref="A129:A130"/>
    <mergeCell ref="A176:A177"/>
    <mergeCell ref="A109:A110"/>
    <mergeCell ref="A142:A143"/>
    <mergeCell ref="A164:A165"/>
    <mergeCell ref="A166:A167"/>
    <mergeCell ref="A133:A139"/>
    <mergeCell ref="A150:A151"/>
    <mergeCell ref="A178:A179"/>
    <mergeCell ref="A121:A122"/>
    <mergeCell ref="A123:A124"/>
    <mergeCell ref="A99:A100"/>
    <mergeCell ref="O133:O141"/>
    <mergeCell ref="A113:A114"/>
    <mergeCell ref="A80:A86"/>
    <mergeCell ref="A97:A98"/>
    <mergeCell ref="K26:K27"/>
    <mergeCell ref="A131:A132"/>
    <mergeCell ref="A53:A54"/>
    <mergeCell ref="A73:A77"/>
    <mergeCell ref="A51:A52"/>
    <mergeCell ref="A55:A56"/>
    <mergeCell ref="A87:A88"/>
    <mergeCell ref="A45:A46"/>
    <mergeCell ref="A63:A64"/>
    <mergeCell ref="A67:A68"/>
    <mergeCell ref="O37:O68"/>
    <mergeCell ref="A61:A62"/>
    <mergeCell ref="A57:A58"/>
    <mergeCell ref="A59:A60"/>
    <mergeCell ref="A49:A50"/>
    <mergeCell ref="A47:A48"/>
    <mergeCell ref="A37:A38"/>
    <mergeCell ref="A39:A40"/>
    <mergeCell ref="A41:A4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G4" sqref="G4"/>
    </sheetView>
  </sheetViews>
  <sheetFormatPr defaultRowHeight="15.75" x14ac:dyDescent="0.25"/>
  <cols>
    <col min="1" max="1" width="25.140625" style="6" customWidth="1"/>
    <col min="2" max="2" width="10.42578125" style="6" customWidth="1"/>
    <col min="3" max="3" width="10.28515625" style="6" customWidth="1"/>
    <col min="4" max="4" width="9.140625" style="6" customWidth="1"/>
    <col min="5" max="5" width="10.140625" style="6" customWidth="1"/>
    <col min="6" max="6" width="9.5703125" style="6" customWidth="1"/>
    <col min="7" max="7" width="10.140625" style="6" customWidth="1"/>
    <col min="8" max="8" width="10.5703125" style="6" customWidth="1"/>
    <col min="9" max="9" width="9.7109375" style="6" bestFit="1" customWidth="1"/>
    <col min="10" max="10" width="9.7109375" style="6" customWidth="1"/>
    <col min="11" max="11" width="8" style="6" customWidth="1"/>
    <col min="12" max="12" width="9" style="6" customWidth="1"/>
    <col min="13" max="13" width="5.42578125" style="6" customWidth="1"/>
    <col min="14" max="259" width="9.140625" style="6"/>
    <col min="260" max="260" width="27.28515625" style="6" customWidth="1"/>
    <col min="261" max="261" width="18.5703125" style="6" customWidth="1"/>
    <col min="262" max="262" width="14.7109375" style="6" customWidth="1"/>
    <col min="263" max="263" width="12.140625" style="6" customWidth="1"/>
    <col min="264" max="264" width="15.5703125" style="6" customWidth="1"/>
    <col min="265" max="265" width="14.5703125" style="6" customWidth="1"/>
    <col min="266" max="266" width="14.42578125" style="6" customWidth="1"/>
    <col min="267" max="267" width="9.7109375" style="6" bestFit="1" customWidth="1"/>
    <col min="268" max="515" width="9.140625" style="6"/>
    <col min="516" max="516" width="27.28515625" style="6" customWidth="1"/>
    <col min="517" max="517" width="18.5703125" style="6" customWidth="1"/>
    <col min="518" max="518" width="14.7109375" style="6" customWidth="1"/>
    <col min="519" max="519" width="12.140625" style="6" customWidth="1"/>
    <col min="520" max="520" width="15.5703125" style="6" customWidth="1"/>
    <col min="521" max="521" width="14.5703125" style="6" customWidth="1"/>
    <col min="522" max="522" width="14.42578125" style="6" customWidth="1"/>
    <col min="523" max="523" width="9.7109375" style="6" bestFit="1" customWidth="1"/>
    <col min="524" max="771" width="9.140625" style="6"/>
    <col min="772" max="772" width="27.28515625" style="6" customWidth="1"/>
    <col min="773" max="773" width="18.5703125" style="6" customWidth="1"/>
    <col min="774" max="774" width="14.7109375" style="6" customWidth="1"/>
    <col min="775" max="775" width="12.140625" style="6" customWidth="1"/>
    <col min="776" max="776" width="15.5703125" style="6" customWidth="1"/>
    <col min="777" max="777" width="14.5703125" style="6" customWidth="1"/>
    <col min="778" max="778" width="14.42578125" style="6" customWidth="1"/>
    <col min="779" max="779" width="9.7109375" style="6" bestFit="1" customWidth="1"/>
    <col min="780" max="1027" width="9.140625" style="6"/>
    <col min="1028" max="1028" width="27.28515625" style="6" customWidth="1"/>
    <col min="1029" max="1029" width="18.5703125" style="6" customWidth="1"/>
    <col min="1030" max="1030" width="14.7109375" style="6" customWidth="1"/>
    <col min="1031" max="1031" width="12.140625" style="6" customWidth="1"/>
    <col min="1032" max="1032" width="15.5703125" style="6" customWidth="1"/>
    <col min="1033" max="1033" width="14.5703125" style="6" customWidth="1"/>
    <col min="1034" max="1034" width="14.42578125" style="6" customWidth="1"/>
    <col min="1035" max="1035" width="9.7109375" style="6" bestFit="1" customWidth="1"/>
    <col min="1036" max="1283" width="9.140625" style="6"/>
    <col min="1284" max="1284" width="27.28515625" style="6" customWidth="1"/>
    <col min="1285" max="1285" width="18.5703125" style="6" customWidth="1"/>
    <col min="1286" max="1286" width="14.7109375" style="6" customWidth="1"/>
    <col min="1287" max="1287" width="12.140625" style="6" customWidth="1"/>
    <col min="1288" max="1288" width="15.5703125" style="6" customWidth="1"/>
    <col min="1289" max="1289" width="14.5703125" style="6" customWidth="1"/>
    <col min="1290" max="1290" width="14.42578125" style="6" customWidth="1"/>
    <col min="1291" max="1291" width="9.7109375" style="6" bestFit="1" customWidth="1"/>
    <col min="1292" max="1539" width="9.140625" style="6"/>
    <col min="1540" max="1540" width="27.28515625" style="6" customWidth="1"/>
    <col min="1541" max="1541" width="18.5703125" style="6" customWidth="1"/>
    <col min="1542" max="1542" width="14.7109375" style="6" customWidth="1"/>
    <col min="1543" max="1543" width="12.140625" style="6" customWidth="1"/>
    <col min="1544" max="1544" width="15.5703125" style="6" customWidth="1"/>
    <col min="1545" max="1545" width="14.5703125" style="6" customWidth="1"/>
    <col min="1546" max="1546" width="14.42578125" style="6" customWidth="1"/>
    <col min="1547" max="1547" width="9.7109375" style="6" bestFit="1" customWidth="1"/>
    <col min="1548" max="1795" width="9.140625" style="6"/>
    <col min="1796" max="1796" width="27.28515625" style="6" customWidth="1"/>
    <col min="1797" max="1797" width="18.5703125" style="6" customWidth="1"/>
    <col min="1798" max="1798" width="14.7109375" style="6" customWidth="1"/>
    <col min="1799" max="1799" width="12.140625" style="6" customWidth="1"/>
    <col min="1800" max="1800" width="15.5703125" style="6" customWidth="1"/>
    <col min="1801" max="1801" width="14.5703125" style="6" customWidth="1"/>
    <col min="1802" max="1802" width="14.42578125" style="6" customWidth="1"/>
    <col min="1803" max="1803" width="9.7109375" style="6" bestFit="1" customWidth="1"/>
    <col min="1804" max="2051" width="9.140625" style="6"/>
    <col min="2052" max="2052" width="27.28515625" style="6" customWidth="1"/>
    <col min="2053" max="2053" width="18.5703125" style="6" customWidth="1"/>
    <col min="2054" max="2054" width="14.7109375" style="6" customWidth="1"/>
    <col min="2055" max="2055" width="12.140625" style="6" customWidth="1"/>
    <col min="2056" max="2056" width="15.5703125" style="6" customWidth="1"/>
    <col min="2057" max="2057" width="14.5703125" style="6" customWidth="1"/>
    <col min="2058" max="2058" width="14.42578125" style="6" customWidth="1"/>
    <col min="2059" max="2059" width="9.7109375" style="6" bestFit="1" customWidth="1"/>
    <col min="2060" max="2307" width="9.140625" style="6"/>
    <col min="2308" max="2308" width="27.28515625" style="6" customWidth="1"/>
    <col min="2309" max="2309" width="18.5703125" style="6" customWidth="1"/>
    <col min="2310" max="2310" width="14.7109375" style="6" customWidth="1"/>
    <col min="2311" max="2311" width="12.140625" style="6" customWidth="1"/>
    <col min="2312" max="2312" width="15.5703125" style="6" customWidth="1"/>
    <col min="2313" max="2313" width="14.5703125" style="6" customWidth="1"/>
    <col min="2314" max="2314" width="14.42578125" style="6" customWidth="1"/>
    <col min="2315" max="2315" width="9.7109375" style="6" bestFit="1" customWidth="1"/>
    <col min="2316" max="2563" width="9.140625" style="6"/>
    <col min="2564" max="2564" width="27.28515625" style="6" customWidth="1"/>
    <col min="2565" max="2565" width="18.5703125" style="6" customWidth="1"/>
    <col min="2566" max="2566" width="14.7109375" style="6" customWidth="1"/>
    <col min="2567" max="2567" width="12.140625" style="6" customWidth="1"/>
    <col min="2568" max="2568" width="15.5703125" style="6" customWidth="1"/>
    <col min="2569" max="2569" width="14.5703125" style="6" customWidth="1"/>
    <col min="2570" max="2570" width="14.42578125" style="6" customWidth="1"/>
    <col min="2571" max="2571" width="9.7109375" style="6" bestFit="1" customWidth="1"/>
    <col min="2572" max="2819" width="9.140625" style="6"/>
    <col min="2820" max="2820" width="27.28515625" style="6" customWidth="1"/>
    <col min="2821" max="2821" width="18.5703125" style="6" customWidth="1"/>
    <col min="2822" max="2822" width="14.7109375" style="6" customWidth="1"/>
    <col min="2823" max="2823" width="12.140625" style="6" customWidth="1"/>
    <col min="2824" max="2824" width="15.5703125" style="6" customWidth="1"/>
    <col min="2825" max="2825" width="14.5703125" style="6" customWidth="1"/>
    <col min="2826" max="2826" width="14.42578125" style="6" customWidth="1"/>
    <col min="2827" max="2827" width="9.7109375" style="6" bestFit="1" customWidth="1"/>
    <col min="2828" max="3075" width="9.140625" style="6"/>
    <col min="3076" max="3076" width="27.28515625" style="6" customWidth="1"/>
    <col min="3077" max="3077" width="18.5703125" style="6" customWidth="1"/>
    <col min="3078" max="3078" width="14.7109375" style="6" customWidth="1"/>
    <col min="3079" max="3079" width="12.140625" style="6" customWidth="1"/>
    <col min="3080" max="3080" width="15.5703125" style="6" customWidth="1"/>
    <col min="3081" max="3081" width="14.5703125" style="6" customWidth="1"/>
    <col min="3082" max="3082" width="14.42578125" style="6" customWidth="1"/>
    <col min="3083" max="3083" width="9.7109375" style="6" bestFit="1" customWidth="1"/>
    <col min="3084" max="3331" width="9.140625" style="6"/>
    <col min="3332" max="3332" width="27.28515625" style="6" customWidth="1"/>
    <col min="3333" max="3333" width="18.5703125" style="6" customWidth="1"/>
    <col min="3334" max="3334" width="14.7109375" style="6" customWidth="1"/>
    <col min="3335" max="3335" width="12.140625" style="6" customWidth="1"/>
    <col min="3336" max="3336" width="15.5703125" style="6" customWidth="1"/>
    <col min="3337" max="3337" width="14.5703125" style="6" customWidth="1"/>
    <col min="3338" max="3338" width="14.42578125" style="6" customWidth="1"/>
    <col min="3339" max="3339" width="9.7109375" style="6" bestFit="1" customWidth="1"/>
    <col min="3340" max="3587" width="9.140625" style="6"/>
    <col min="3588" max="3588" width="27.28515625" style="6" customWidth="1"/>
    <col min="3589" max="3589" width="18.5703125" style="6" customWidth="1"/>
    <col min="3590" max="3590" width="14.7109375" style="6" customWidth="1"/>
    <col min="3591" max="3591" width="12.140625" style="6" customWidth="1"/>
    <col min="3592" max="3592" width="15.5703125" style="6" customWidth="1"/>
    <col min="3593" max="3593" width="14.5703125" style="6" customWidth="1"/>
    <col min="3594" max="3594" width="14.42578125" style="6" customWidth="1"/>
    <col min="3595" max="3595" width="9.7109375" style="6" bestFit="1" customWidth="1"/>
    <col min="3596" max="3843" width="9.140625" style="6"/>
    <col min="3844" max="3844" width="27.28515625" style="6" customWidth="1"/>
    <col min="3845" max="3845" width="18.5703125" style="6" customWidth="1"/>
    <col min="3846" max="3846" width="14.7109375" style="6" customWidth="1"/>
    <col min="3847" max="3847" width="12.140625" style="6" customWidth="1"/>
    <col min="3848" max="3848" width="15.5703125" style="6" customWidth="1"/>
    <col min="3849" max="3849" width="14.5703125" style="6" customWidth="1"/>
    <col min="3850" max="3850" width="14.42578125" style="6" customWidth="1"/>
    <col min="3851" max="3851" width="9.7109375" style="6" bestFit="1" customWidth="1"/>
    <col min="3852" max="4099" width="9.140625" style="6"/>
    <col min="4100" max="4100" width="27.28515625" style="6" customWidth="1"/>
    <col min="4101" max="4101" width="18.5703125" style="6" customWidth="1"/>
    <col min="4102" max="4102" width="14.7109375" style="6" customWidth="1"/>
    <col min="4103" max="4103" width="12.140625" style="6" customWidth="1"/>
    <col min="4104" max="4104" width="15.5703125" style="6" customWidth="1"/>
    <col min="4105" max="4105" width="14.5703125" style="6" customWidth="1"/>
    <col min="4106" max="4106" width="14.42578125" style="6" customWidth="1"/>
    <col min="4107" max="4107" width="9.7109375" style="6" bestFit="1" customWidth="1"/>
    <col min="4108" max="4355" width="9.140625" style="6"/>
    <col min="4356" max="4356" width="27.28515625" style="6" customWidth="1"/>
    <col min="4357" max="4357" width="18.5703125" style="6" customWidth="1"/>
    <col min="4358" max="4358" width="14.7109375" style="6" customWidth="1"/>
    <col min="4359" max="4359" width="12.140625" style="6" customWidth="1"/>
    <col min="4360" max="4360" width="15.5703125" style="6" customWidth="1"/>
    <col min="4361" max="4361" width="14.5703125" style="6" customWidth="1"/>
    <col min="4362" max="4362" width="14.42578125" style="6" customWidth="1"/>
    <col min="4363" max="4363" width="9.7109375" style="6" bestFit="1" customWidth="1"/>
    <col min="4364" max="4611" width="9.140625" style="6"/>
    <col min="4612" max="4612" width="27.28515625" style="6" customWidth="1"/>
    <col min="4613" max="4613" width="18.5703125" style="6" customWidth="1"/>
    <col min="4614" max="4614" width="14.7109375" style="6" customWidth="1"/>
    <col min="4615" max="4615" width="12.140625" style="6" customWidth="1"/>
    <col min="4616" max="4616" width="15.5703125" style="6" customWidth="1"/>
    <col min="4617" max="4617" width="14.5703125" style="6" customWidth="1"/>
    <col min="4618" max="4618" width="14.42578125" style="6" customWidth="1"/>
    <col min="4619" max="4619" width="9.7109375" style="6" bestFit="1" customWidth="1"/>
    <col min="4620" max="4867" width="9.140625" style="6"/>
    <col min="4868" max="4868" width="27.28515625" style="6" customWidth="1"/>
    <col min="4869" max="4869" width="18.5703125" style="6" customWidth="1"/>
    <col min="4870" max="4870" width="14.7109375" style="6" customWidth="1"/>
    <col min="4871" max="4871" width="12.140625" style="6" customWidth="1"/>
    <col min="4872" max="4872" width="15.5703125" style="6" customWidth="1"/>
    <col min="4873" max="4873" width="14.5703125" style="6" customWidth="1"/>
    <col min="4874" max="4874" width="14.42578125" style="6" customWidth="1"/>
    <col min="4875" max="4875" width="9.7109375" style="6" bestFit="1" customWidth="1"/>
    <col min="4876" max="5123" width="9.140625" style="6"/>
    <col min="5124" max="5124" width="27.28515625" style="6" customWidth="1"/>
    <col min="5125" max="5125" width="18.5703125" style="6" customWidth="1"/>
    <col min="5126" max="5126" width="14.7109375" style="6" customWidth="1"/>
    <col min="5127" max="5127" width="12.140625" style="6" customWidth="1"/>
    <col min="5128" max="5128" width="15.5703125" style="6" customWidth="1"/>
    <col min="5129" max="5129" width="14.5703125" style="6" customWidth="1"/>
    <col min="5130" max="5130" width="14.42578125" style="6" customWidth="1"/>
    <col min="5131" max="5131" width="9.7109375" style="6" bestFit="1" customWidth="1"/>
    <col min="5132" max="5379" width="9.140625" style="6"/>
    <col min="5380" max="5380" width="27.28515625" style="6" customWidth="1"/>
    <col min="5381" max="5381" width="18.5703125" style="6" customWidth="1"/>
    <col min="5382" max="5382" width="14.7109375" style="6" customWidth="1"/>
    <col min="5383" max="5383" width="12.140625" style="6" customWidth="1"/>
    <col min="5384" max="5384" width="15.5703125" style="6" customWidth="1"/>
    <col min="5385" max="5385" width="14.5703125" style="6" customWidth="1"/>
    <col min="5386" max="5386" width="14.42578125" style="6" customWidth="1"/>
    <col min="5387" max="5387" width="9.7109375" style="6" bestFit="1" customWidth="1"/>
    <col min="5388" max="5635" width="9.140625" style="6"/>
    <col min="5636" max="5636" width="27.28515625" style="6" customWidth="1"/>
    <col min="5637" max="5637" width="18.5703125" style="6" customWidth="1"/>
    <col min="5638" max="5638" width="14.7109375" style="6" customWidth="1"/>
    <col min="5639" max="5639" width="12.140625" style="6" customWidth="1"/>
    <col min="5640" max="5640" width="15.5703125" style="6" customWidth="1"/>
    <col min="5641" max="5641" width="14.5703125" style="6" customWidth="1"/>
    <col min="5642" max="5642" width="14.42578125" style="6" customWidth="1"/>
    <col min="5643" max="5643" width="9.7109375" style="6" bestFit="1" customWidth="1"/>
    <col min="5644" max="5891" width="9.140625" style="6"/>
    <col min="5892" max="5892" width="27.28515625" style="6" customWidth="1"/>
    <col min="5893" max="5893" width="18.5703125" style="6" customWidth="1"/>
    <col min="5894" max="5894" width="14.7109375" style="6" customWidth="1"/>
    <col min="5895" max="5895" width="12.140625" style="6" customWidth="1"/>
    <col min="5896" max="5896" width="15.5703125" style="6" customWidth="1"/>
    <col min="5897" max="5897" width="14.5703125" style="6" customWidth="1"/>
    <col min="5898" max="5898" width="14.42578125" style="6" customWidth="1"/>
    <col min="5899" max="5899" width="9.7109375" style="6" bestFit="1" customWidth="1"/>
    <col min="5900" max="6147" width="9.140625" style="6"/>
    <col min="6148" max="6148" width="27.28515625" style="6" customWidth="1"/>
    <col min="6149" max="6149" width="18.5703125" style="6" customWidth="1"/>
    <col min="6150" max="6150" width="14.7109375" style="6" customWidth="1"/>
    <col min="6151" max="6151" width="12.140625" style="6" customWidth="1"/>
    <col min="6152" max="6152" width="15.5703125" style="6" customWidth="1"/>
    <col min="6153" max="6153" width="14.5703125" style="6" customWidth="1"/>
    <col min="6154" max="6154" width="14.42578125" style="6" customWidth="1"/>
    <col min="6155" max="6155" width="9.7109375" style="6" bestFit="1" customWidth="1"/>
    <col min="6156" max="6403" width="9.140625" style="6"/>
    <col min="6404" max="6404" width="27.28515625" style="6" customWidth="1"/>
    <col min="6405" max="6405" width="18.5703125" style="6" customWidth="1"/>
    <col min="6406" max="6406" width="14.7109375" style="6" customWidth="1"/>
    <col min="6407" max="6407" width="12.140625" style="6" customWidth="1"/>
    <col min="6408" max="6408" width="15.5703125" style="6" customWidth="1"/>
    <col min="6409" max="6409" width="14.5703125" style="6" customWidth="1"/>
    <col min="6410" max="6410" width="14.42578125" style="6" customWidth="1"/>
    <col min="6411" max="6411" width="9.7109375" style="6" bestFit="1" customWidth="1"/>
    <col min="6412" max="6659" width="9.140625" style="6"/>
    <col min="6660" max="6660" width="27.28515625" style="6" customWidth="1"/>
    <col min="6661" max="6661" width="18.5703125" style="6" customWidth="1"/>
    <col min="6662" max="6662" width="14.7109375" style="6" customWidth="1"/>
    <col min="6663" max="6663" width="12.140625" style="6" customWidth="1"/>
    <col min="6664" max="6664" width="15.5703125" style="6" customWidth="1"/>
    <col min="6665" max="6665" width="14.5703125" style="6" customWidth="1"/>
    <col min="6666" max="6666" width="14.42578125" style="6" customWidth="1"/>
    <col min="6667" max="6667" width="9.7109375" style="6" bestFit="1" customWidth="1"/>
    <col min="6668" max="6915" width="9.140625" style="6"/>
    <col min="6916" max="6916" width="27.28515625" style="6" customWidth="1"/>
    <col min="6917" max="6917" width="18.5703125" style="6" customWidth="1"/>
    <col min="6918" max="6918" width="14.7109375" style="6" customWidth="1"/>
    <col min="6919" max="6919" width="12.140625" style="6" customWidth="1"/>
    <col min="6920" max="6920" width="15.5703125" style="6" customWidth="1"/>
    <col min="6921" max="6921" width="14.5703125" style="6" customWidth="1"/>
    <col min="6922" max="6922" width="14.42578125" style="6" customWidth="1"/>
    <col min="6923" max="6923" width="9.7109375" style="6" bestFit="1" customWidth="1"/>
    <col min="6924" max="7171" width="9.140625" style="6"/>
    <col min="7172" max="7172" width="27.28515625" style="6" customWidth="1"/>
    <col min="7173" max="7173" width="18.5703125" style="6" customWidth="1"/>
    <col min="7174" max="7174" width="14.7109375" style="6" customWidth="1"/>
    <col min="7175" max="7175" width="12.140625" style="6" customWidth="1"/>
    <col min="7176" max="7176" width="15.5703125" style="6" customWidth="1"/>
    <col min="7177" max="7177" width="14.5703125" style="6" customWidth="1"/>
    <col min="7178" max="7178" width="14.42578125" style="6" customWidth="1"/>
    <col min="7179" max="7179" width="9.7109375" style="6" bestFit="1" customWidth="1"/>
    <col min="7180" max="7427" width="9.140625" style="6"/>
    <col min="7428" max="7428" width="27.28515625" style="6" customWidth="1"/>
    <col min="7429" max="7429" width="18.5703125" style="6" customWidth="1"/>
    <col min="7430" max="7430" width="14.7109375" style="6" customWidth="1"/>
    <col min="7431" max="7431" width="12.140625" style="6" customWidth="1"/>
    <col min="7432" max="7432" width="15.5703125" style="6" customWidth="1"/>
    <col min="7433" max="7433" width="14.5703125" style="6" customWidth="1"/>
    <col min="7434" max="7434" width="14.42578125" style="6" customWidth="1"/>
    <col min="7435" max="7435" width="9.7109375" style="6" bestFit="1" customWidth="1"/>
    <col min="7436" max="7683" width="9.140625" style="6"/>
    <col min="7684" max="7684" width="27.28515625" style="6" customWidth="1"/>
    <col min="7685" max="7685" width="18.5703125" style="6" customWidth="1"/>
    <col min="7686" max="7686" width="14.7109375" style="6" customWidth="1"/>
    <col min="7687" max="7687" width="12.140625" style="6" customWidth="1"/>
    <col min="7688" max="7688" width="15.5703125" style="6" customWidth="1"/>
    <col min="7689" max="7689" width="14.5703125" style="6" customWidth="1"/>
    <col min="7690" max="7690" width="14.42578125" style="6" customWidth="1"/>
    <col min="7691" max="7691" width="9.7109375" style="6" bestFit="1" customWidth="1"/>
    <col min="7692" max="7939" width="9.140625" style="6"/>
    <col min="7940" max="7940" width="27.28515625" style="6" customWidth="1"/>
    <col min="7941" max="7941" width="18.5703125" style="6" customWidth="1"/>
    <col min="7942" max="7942" width="14.7109375" style="6" customWidth="1"/>
    <col min="7943" max="7943" width="12.140625" style="6" customWidth="1"/>
    <col min="7944" max="7944" width="15.5703125" style="6" customWidth="1"/>
    <col min="7945" max="7945" width="14.5703125" style="6" customWidth="1"/>
    <col min="7946" max="7946" width="14.42578125" style="6" customWidth="1"/>
    <col min="7947" max="7947" width="9.7109375" style="6" bestFit="1" customWidth="1"/>
    <col min="7948" max="8195" width="9.140625" style="6"/>
    <col min="8196" max="8196" width="27.28515625" style="6" customWidth="1"/>
    <col min="8197" max="8197" width="18.5703125" style="6" customWidth="1"/>
    <col min="8198" max="8198" width="14.7109375" style="6" customWidth="1"/>
    <col min="8199" max="8199" width="12.140625" style="6" customWidth="1"/>
    <col min="8200" max="8200" width="15.5703125" style="6" customWidth="1"/>
    <col min="8201" max="8201" width="14.5703125" style="6" customWidth="1"/>
    <col min="8202" max="8202" width="14.42578125" style="6" customWidth="1"/>
    <col min="8203" max="8203" width="9.7109375" style="6" bestFit="1" customWidth="1"/>
    <col min="8204" max="8451" width="9.140625" style="6"/>
    <col min="8452" max="8452" width="27.28515625" style="6" customWidth="1"/>
    <col min="8453" max="8453" width="18.5703125" style="6" customWidth="1"/>
    <col min="8454" max="8454" width="14.7109375" style="6" customWidth="1"/>
    <col min="8455" max="8455" width="12.140625" style="6" customWidth="1"/>
    <col min="8456" max="8456" width="15.5703125" style="6" customWidth="1"/>
    <col min="8457" max="8457" width="14.5703125" style="6" customWidth="1"/>
    <col min="8458" max="8458" width="14.42578125" style="6" customWidth="1"/>
    <col min="8459" max="8459" width="9.7109375" style="6" bestFit="1" customWidth="1"/>
    <col min="8460" max="8707" width="9.140625" style="6"/>
    <col min="8708" max="8708" width="27.28515625" style="6" customWidth="1"/>
    <col min="8709" max="8709" width="18.5703125" style="6" customWidth="1"/>
    <col min="8710" max="8710" width="14.7109375" style="6" customWidth="1"/>
    <col min="8711" max="8711" width="12.140625" style="6" customWidth="1"/>
    <col min="8712" max="8712" width="15.5703125" style="6" customWidth="1"/>
    <col min="8713" max="8713" width="14.5703125" style="6" customWidth="1"/>
    <col min="8714" max="8714" width="14.42578125" style="6" customWidth="1"/>
    <col min="8715" max="8715" width="9.7109375" style="6" bestFit="1" customWidth="1"/>
    <col min="8716" max="8963" width="9.140625" style="6"/>
    <col min="8964" max="8964" width="27.28515625" style="6" customWidth="1"/>
    <col min="8965" max="8965" width="18.5703125" style="6" customWidth="1"/>
    <col min="8966" max="8966" width="14.7109375" style="6" customWidth="1"/>
    <col min="8967" max="8967" width="12.140625" style="6" customWidth="1"/>
    <col min="8968" max="8968" width="15.5703125" style="6" customWidth="1"/>
    <col min="8969" max="8969" width="14.5703125" style="6" customWidth="1"/>
    <col min="8970" max="8970" width="14.42578125" style="6" customWidth="1"/>
    <col min="8971" max="8971" width="9.7109375" style="6" bestFit="1" customWidth="1"/>
    <col min="8972" max="9219" width="9.140625" style="6"/>
    <col min="9220" max="9220" width="27.28515625" style="6" customWidth="1"/>
    <col min="9221" max="9221" width="18.5703125" style="6" customWidth="1"/>
    <col min="9222" max="9222" width="14.7109375" style="6" customWidth="1"/>
    <col min="9223" max="9223" width="12.140625" style="6" customWidth="1"/>
    <col min="9224" max="9224" width="15.5703125" style="6" customWidth="1"/>
    <col min="9225" max="9225" width="14.5703125" style="6" customWidth="1"/>
    <col min="9226" max="9226" width="14.42578125" style="6" customWidth="1"/>
    <col min="9227" max="9227" width="9.7109375" style="6" bestFit="1" customWidth="1"/>
    <col min="9228" max="9475" width="9.140625" style="6"/>
    <col min="9476" max="9476" width="27.28515625" style="6" customWidth="1"/>
    <col min="9477" max="9477" width="18.5703125" style="6" customWidth="1"/>
    <col min="9478" max="9478" width="14.7109375" style="6" customWidth="1"/>
    <col min="9479" max="9479" width="12.140625" style="6" customWidth="1"/>
    <col min="9480" max="9480" width="15.5703125" style="6" customWidth="1"/>
    <col min="9481" max="9481" width="14.5703125" style="6" customWidth="1"/>
    <col min="9482" max="9482" width="14.42578125" style="6" customWidth="1"/>
    <col min="9483" max="9483" width="9.7109375" style="6" bestFit="1" customWidth="1"/>
    <col min="9484" max="9731" width="9.140625" style="6"/>
    <col min="9732" max="9732" width="27.28515625" style="6" customWidth="1"/>
    <col min="9733" max="9733" width="18.5703125" style="6" customWidth="1"/>
    <col min="9734" max="9734" width="14.7109375" style="6" customWidth="1"/>
    <col min="9735" max="9735" width="12.140625" style="6" customWidth="1"/>
    <col min="9736" max="9736" width="15.5703125" style="6" customWidth="1"/>
    <col min="9737" max="9737" width="14.5703125" style="6" customWidth="1"/>
    <col min="9738" max="9738" width="14.42578125" style="6" customWidth="1"/>
    <col min="9739" max="9739" width="9.7109375" style="6" bestFit="1" customWidth="1"/>
    <col min="9740" max="9987" width="9.140625" style="6"/>
    <col min="9988" max="9988" width="27.28515625" style="6" customWidth="1"/>
    <col min="9989" max="9989" width="18.5703125" style="6" customWidth="1"/>
    <col min="9990" max="9990" width="14.7109375" style="6" customWidth="1"/>
    <col min="9991" max="9991" width="12.140625" style="6" customWidth="1"/>
    <col min="9992" max="9992" width="15.5703125" style="6" customWidth="1"/>
    <col min="9993" max="9993" width="14.5703125" style="6" customWidth="1"/>
    <col min="9994" max="9994" width="14.42578125" style="6" customWidth="1"/>
    <col min="9995" max="9995" width="9.7109375" style="6" bestFit="1" customWidth="1"/>
    <col min="9996" max="10243" width="9.140625" style="6"/>
    <col min="10244" max="10244" width="27.28515625" style="6" customWidth="1"/>
    <col min="10245" max="10245" width="18.5703125" style="6" customWidth="1"/>
    <col min="10246" max="10246" width="14.7109375" style="6" customWidth="1"/>
    <col min="10247" max="10247" width="12.140625" style="6" customWidth="1"/>
    <col min="10248" max="10248" width="15.5703125" style="6" customWidth="1"/>
    <col min="10249" max="10249" width="14.5703125" style="6" customWidth="1"/>
    <col min="10250" max="10250" width="14.42578125" style="6" customWidth="1"/>
    <col min="10251" max="10251" width="9.7109375" style="6" bestFit="1" customWidth="1"/>
    <col min="10252" max="10499" width="9.140625" style="6"/>
    <col min="10500" max="10500" width="27.28515625" style="6" customWidth="1"/>
    <col min="10501" max="10501" width="18.5703125" style="6" customWidth="1"/>
    <col min="10502" max="10502" width="14.7109375" style="6" customWidth="1"/>
    <col min="10503" max="10503" width="12.140625" style="6" customWidth="1"/>
    <col min="10504" max="10504" width="15.5703125" style="6" customWidth="1"/>
    <col min="10505" max="10505" width="14.5703125" style="6" customWidth="1"/>
    <col min="10506" max="10506" width="14.42578125" style="6" customWidth="1"/>
    <col min="10507" max="10507" width="9.7109375" style="6" bestFit="1" customWidth="1"/>
    <col min="10508" max="10755" width="9.140625" style="6"/>
    <col min="10756" max="10756" width="27.28515625" style="6" customWidth="1"/>
    <col min="10757" max="10757" width="18.5703125" style="6" customWidth="1"/>
    <col min="10758" max="10758" width="14.7109375" style="6" customWidth="1"/>
    <col min="10759" max="10759" width="12.140625" style="6" customWidth="1"/>
    <col min="10760" max="10760" width="15.5703125" style="6" customWidth="1"/>
    <col min="10761" max="10761" width="14.5703125" style="6" customWidth="1"/>
    <col min="10762" max="10762" width="14.42578125" style="6" customWidth="1"/>
    <col min="10763" max="10763" width="9.7109375" style="6" bestFit="1" customWidth="1"/>
    <col min="10764" max="11011" width="9.140625" style="6"/>
    <col min="11012" max="11012" width="27.28515625" style="6" customWidth="1"/>
    <col min="11013" max="11013" width="18.5703125" style="6" customWidth="1"/>
    <col min="11014" max="11014" width="14.7109375" style="6" customWidth="1"/>
    <col min="11015" max="11015" width="12.140625" style="6" customWidth="1"/>
    <col min="11016" max="11016" width="15.5703125" style="6" customWidth="1"/>
    <col min="11017" max="11017" width="14.5703125" style="6" customWidth="1"/>
    <col min="11018" max="11018" width="14.42578125" style="6" customWidth="1"/>
    <col min="11019" max="11019" width="9.7109375" style="6" bestFit="1" customWidth="1"/>
    <col min="11020" max="11267" width="9.140625" style="6"/>
    <col min="11268" max="11268" width="27.28515625" style="6" customWidth="1"/>
    <col min="11269" max="11269" width="18.5703125" style="6" customWidth="1"/>
    <col min="11270" max="11270" width="14.7109375" style="6" customWidth="1"/>
    <col min="11271" max="11271" width="12.140625" style="6" customWidth="1"/>
    <col min="11272" max="11272" width="15.5703125" style="6" customWidth="1"/>
    <col min="11273" max="11273" width="14.5703125" style="6" customWidth="1"/>
    <col min="11274" max="11274" width="14.42578125" style="6" customWidth="1"/>
    <col min="11275" max="11275" width="9.7109375" style="6" bestFit="1" customWidth="1"/>
    <col min="11276" max="11523" width="9.140625" style="6"/>
    <col min="11524" max="11524" width="27.28515625" style="6" customWidth="1"/>
    <col min="11525" max="11525" width="18.5703125" style="6" customWidth="1"/>
    <col min="11526" max="11526" width="14.7109375" style="6" customWidth="1"/>
    <col min="11527" max="11527" width="12.140625" style="6" customWidth="1"/>
    <col min="11528" max="11528" width="15.5703125" style="6" customWidth="1"/>
    <col min="11529" max="11529" width="14.5703125" style="6" customWidth="1"/>
    <col min="11530" max="11530" width="14.42578125" style="6" customWidth="1"/>
    <col min="11531" max="11531" width="9.7109375" style="6" bestFit="1" customWidth="1"/>
    <col min="11532" max="11779" width="9.140625" style="6"/>
    <col min="11780" max="11780" width="27.28515625" style="6" customWidth="1"/>
    <col min="11781" max="11781" width="18.5703125" style="6" customWidth="1"/>
    <col min="11782" max="11782" width="14.7109375" style="6" customWidth="1"/>
    <col min="11783" max="11783" width="12.140625" style="6" customWidth="1"/>
    <col min="11784" max="11784" width="15.5703125" style="6" customWidth="1"/>
    <col min="11785" max="11785" width="14.5703125" style="6" customWidth="1"/>
    <col min="11786" max="11786" width="14.42578125" style="6" customWidth="1"/>
    <col min="11787" max="11787" width="9.7109375" style="6" bestFit="1" customWidth="1"/>
    <col min="11788" max="12035" width="9.140625" style="6"/>
    <col min="12036" max="12036" width="27.28515625" style="6" customWidth="1"/>
    <col min="12037" max="12037" width="18.5703125" style="6" customWidth="1"/>
    <col min="12038" max="12038" width="14.7109375" style="6" customWidth="1"/>
    <col min="12039" max="12039" width="12.140625" style="6" customWidth="1"/>
    <col min="12040" max="12040" width="15.5703125" style="6" customWidth="1"/>
    <col min="12041" max="12041" width="14.5703125" style="6" customWidth="1"/>
    <col min="12042" max="12042" width="14.42578125" style="6" customWidth="1"/>
    <col min="12043" max="12043" width="9.7109375" style="6" bestFit="1" customWidth="1"/>
    <col min="12044" max="12291" width="9.140625" style="6"/>
    <col min="12292" max="12292" width="27.28515625" style="6" customWidth="1"/>
    <col min="12293" max="12293" width="18.5703125" style="6" customWidth="1"/>
    <col min="12294" max="12294" width="14.7109375" style="6" customWidth="1"/>
    <col min="12295" max="12295" width="12.140625" style="6" customWidth="1"/>
    <col min="12296" max="12296" width="15.5703125" style="6" customWidth="1"/>
    <col min="12297" max="12297" width="14.5703125" style="6" customWidth="1"/>
    <col min="12298" max="12298" width="14.42578125" style="6" customWidth="1"/>
    <col min="12299" max="12299" width="9.7109375" style="6" bestFit="1" customWidth="1"/>
    <col min="12300" max="12547" width="9.140625" style="6"/>
    <col min="12548" max="12548" width="27.28515625" style="6" customWidth="1"/>
    <col min="12549" max="12549" width="18.5703125" style="6" customWidth="1"/>
    <col min="12550" max="12550" width="14.7109375" style="6" customWidth="1"/>
    <col min="12551" max="12551" width="12.140625" style="6" customWidth="1"/>
    <col min="12552" max="12552" width="15.5703125" style="6" customWidth="1"/>
    <col min="12553" max="12553" width="14.5703125" style="6" customWidth="1"/>
    <col min="12554" max="12554" width="14.42578125" style="6" customWidth="1"/>
    <col min="12555" max="12555" width="9.7109375" style="6" bestFit="1" customWidth="1"/>
    <col min="12556" max="12803" width="9.140625" style="6"/>
    <col min="12804" max="12804" width="27.28515625" style="6" customWidth="1"/>
    <col min="12805" max="12805" width="18.5703125" style="6" customWidth="1"/>
    <col min="12806" max="12806" width="14.7109375" style="6" customWidth="1"/>
    <col min="12807" max="12807" width="12.140625" style="6" customWidth="1"/>
    <col min="12808" max="12808" width="15.5703125" style="6" customWidth="1"/>
    <col min="12809" max="12809" width="14.5703125" style="6" customWidth="1"/>
    <col min="12810" max="12810" width="14.42578125" style="6" customWidth="1"/>
    <col min="12811" max="12811" width="9.7109375" style="6" bestFit="1" customWidth="1"/>
    <col min="12812" max="13059" width="9.140625" style="6"/>
    <col min="13060" max="13060" width="27.28515625" style="6" customWidth="1"/>
    <col min="13061" max="13061" width="18.5703125" style="6" customWidth="1"/>
    <col min="13062" max="13062" width="14.7109375" style="6" customWidth="1"/>
    <col min="13063" max="13063" width="12.140625" style="6" customWidth="1"/>
    <col min="13064" max="13064" width="15.5703125" style="6" customWidth="1"/>
    <col min="13065" max="13065" width="14.5703125" style="6" customWidth="1"/>
    <col min="13066" max="13066" width="14.42578125" style="6" customWidth="1"/>
    <col min="13067" max="13067" width="9.7109375" style="6" bestFit="1" customWidth="1"/>
    <col min="13068" max="13315" width="9.140625" style="6"/>
    <col min="13316" max="13316" width="27.28515625" style="6" customWidth="1"/>
    <col min="13317" max="13317" width="18.5703125" style="6" customWidth="1"/>
    <col min="13318" max="13318" width="14.7109375" style="6" customWidth="1"/>
    <col min="13319" max="13319" width="12.140625" style="6" customWidth="1"/>
    <col min="13320" max="13320" width="15.5703125" style="6" customWidth="1"/>
    <col min="13321" max="13321" width="14.5703125" style="6" customWidth="1"/>
    <col min="13322" max="13322" width="14.42578125" style="6" customWidth="1"/>
    <col min="13323" max="13323" width="9.7109375" style="6" bestFit="1" customWidth="1"/>
    <col min="13324" max="13571" width="9.140625" style="6"/>
    <col min="13572" max="13572" width="27.28515625" style="6" customWidth="1"/>
    <col min="13573" max="13573" width="18.5703125" style="6" customWidth="1"/>
    <col min="13574" max="13574" width="14.7109375" style="6" customWidth="1"/>
    <col min="13575" max="13575" width="12.140625" style="6" customWidth="1"/>
    <col min="13576" max="13576" width="15.5703125" style="6" customWidth="1"/>
    <col min="13577" max="13577" width="14.5703125" style="6" customWidth="1"/>
    <col min="13578" max="13578" width="14.42578125" style="6" customWidth="1"/>
    <col min="13579" max="13579" width="9.7109375" style="6" bestFit="1" customWidth="1"/>
    <col min="13580" max="13827" width="9.140625" style="6"/>
    <col min="13828" max="13828" width="27.28515625" style="6" customWidth="1"/>
    <col min="13829" max="13829" width="18.5703125" style="6" customWidth="1"/>
    <col min="13830" max="13830" width="14.7109375" style="6" customWidth="1"/>
    <col min="13831" max="13831" width="12.140625" style="6" customWidth="1"/>
    <col min="13832" max="13832" width="15.5703125" style="6" customWidth="1"/>
    <col min="13833" max="13833" width="14.5703125" style="6" customWidth="1"/>
    <col min="13834" max="13834" width="14.42578125" style="6" customWidth="1"/>
    <col min="13835" max="13835" width="9.7109375" style="6" bestFit="1" customWidth="1"/>
    <col min="13836" max="14083" width="9.140625" style="6"/>
    <col min="14084" max="14084" width="27.28515625" style="6" customWidth="1"/>
    <col min="14085" max="14085" width="18.5703125" style="6" customWidth="1"/>
    <col min="14086" max="14086" width="14.7109375" style="6" customWidth="1"/>
    <col min="14087" max="14087" width="12.140625" style="6" customWidth="1"/>
    <col min="14088" max="14088" width="15.5703125" style="6" customWidth="1"/>
    <col min="14089" max="14089" width="14.5703125" style="6" customWidth="1"/>
    <col min="14090" max="14090" width="14.42578125" style="6" customWidth="1"/>
    <col min="14091" max="14091" width="9.7109375" style="6" bestFit="1" customWidth="1"/>
    <col min="14092" max="14339" width="9.140625" style="6"/>
    <col min="14340" max="14340" width="27.28515625" style="6" customWidth="1"/>
    <col min="14341" max="14341" width="18.5703125" style="6" customWidth="1"/>
    <col min="14342" max="14342" width="14.7109375" style="6" customWidth="1"/>
    <col min="14343" max="14343" width="12.140625" style="6" customWidth="1"/>
    <col min="14344" max="14344" width="15.5703125" style="6" customWidth="1"/>
    <col min="14345" max="14345" width="14.5703125" style="6" customWidth="1"/>
    <col min="14346" max="14346" width="14.42578125" style="6" customWidth="1"/>
    <col min="14347" max="14347" width="9.7109375" style="6" bestFit="1" customWidth="1"/>
    <col min="14348" max="14595" width="9.140625" style="6"/>
    <col min="14596" max="14596" width="27.28515625" style="6" customWidth="1"/>
    <col min="14597" max="14597" width="18.5703125" style="6" customWidth="1"/>
    <col min="14598" max="14598" width="14.7109375" style="6" customWidth="1"/>
    <col min="14599" max="14599" width="12.140625" style="6" customWidth="1"/>
    <col min="14600" max="14600" width="15.5703125" style="6" customWidth="1"/>
    <col min="14601" max="14601" width="14.5703125" style="6" customWidth="1"/>
    <col min="14602" max="14602" width="14.42578125" style="6" customWidth="1"/>
    <col min="14603" max="14603" width="9.7109375" style="6" bestFit="1" customWidth="1"/>
    <col min="14604" max="14851" width="9.140625" style="6"/>
    <col min="14852" max="14852" width="27.28515625" style="6" customWidth="1"/>
    <col min="14853" max="14853" width="18.5703125" style="6" customWidth="1"/>
    <col min="14854" max="14854" width="14.7109375" style="6" customWidth="1"/>
    <col min="14855" max="14855" width="12.140625" style="6" customWidth="1"/>
    <col min="14856" max="14856" width="15.5703125" style="6" customWidth="1"/>
    <col min="14857" max="14857" width="14.5703125" style="6" customWidth="1"/>
    <col min="14858" max="14858" width="14.42578125" style="6" customWidth="1"/>
    <col min="14859" max="14859" width="9.7109375" style="6" bestFit="1" customWidth="1"/>
    <col min="14860" max="15107" width="9.140625" style="6"/>
    <col min="15108" max="15108" width="27.28515625" style="6" customWidth="1"/>
    <col min="15109" max="15109" width="18.5703125" style="6" customWidth="1"/>
    <col min="15110" max="15110" width="14.7109375" style="6" customWidth="1"/>
    <col min="15111" max="15111" width="12.140625" style="6" customWidth="1"/>
    <col min="15112" max="15112" width="15.5703125" style="6" customWidth="1"/>
    <col min="15113" max="15113" width="14.5703125" style="6" customWidth="1"/>
    <col min="15114" max="15114" width="14.42578125" style="6" customWidth="1"/>
    <col min="15115" max="15115" width="9.7109375" style="6" bestFit="1" customWidth="1"/>
    <col min="15116" max="15363" width="9.140625" style="6"/>
    <col min="15364" max="15364" width="27.28515625" style="6" customWidth="1"/>
    <col min="15365" max="15365" width="18.5703125" style="6" customWidth="1"/>
    <col min="15366" max="15366" width="14.7109375" style="6" customWidth="1"/>
    <col min="15367" max="15367" width="12.140625" style="6" customWidth="1"/>
    <col min="15368" max="15368" width="15.5703125" style="6" customWidth="1"/>
    <col min="15369" max="15369" width="14.5703125" style="6" customWidth="1"/>
    <col min="15370" max="15370" width="14.42578125" style="6" customWidth="1"/>
    <col min="15371" max="15371" width="9.7109375" style="6" bestFit="1" customWidth="1"/>
    <col min="15372" max="15619" width="9.140625" style="6"/>
    <col min="15620" max="15620" width="27.28515625" style="6" customWidth="1"/>
    <col min="15621" max="15621" width="18.5703125" style="6" customWidth="1"/>
    <col min="15622" max="15622" width="14.7109375" style="6" customWidth="1"/>
    <col min="15623" max="15623" width="12.140625" style="6" customWidth="1"/>
    <col min="15624" max="15624" width="15.5703125" style="6" customWidth="1"/>
    <col min="15625" max="15625" width="14.5703125" style="6" customWidth="1"/>
    <col min="15626" max="15626" width="14.42578125" style="6" customWidth="1"/>
    <col min="15627" max="15627" width="9.7109375" style="6" bestFit="1" customWidth="1"/>
    <col min="15628" max="15875" width="9.140625" style="6"/>
    <col min="15876" max="15876" width="27.28515625" style="6" customWidth="1"/>
    <col min="15877" max="15877" width="18.5703125" style="6" customWidth="1"/>
    <col min="15878" max="15878" width="14.7109375" style="6" customWidth="1"/>
    <col min="15879" max="15879" width="12.140625" style="6" customWidth="1"/>
    <col min="15880" max="15880" width="15.5703125" style="6" customWidth="1"/>
    <col min="15881" max="15881" width="14.5703125" style="6" customWidth="1"/>
    <col min="15882" max="15882" width="14.42578125" style="6" customWidth="1"/>
    <col min="15883" max="15883" width="9.7109375" style="6" bestFit="1" customWidth="1"/>
    <col min="15884" max="16131" width="9.140625" style="6"/>
    <col min="16132" max="16132" width="27.28515625" style="6" customWidth="1"/>
    <col min="16133" max="16133" width="18.5703125" style="6" customWidth="1"/>
    <col min="16134" max="16134" width="14.7109375" style="6" customWidth="1"/>
    <col min="16135" max="16135" width="12.140625" style="6" customWidth="1"/>
    <col min="16136" max="16136" width="15.5703125" style="6" customWidth="1"/>
    <col min="16137" max="16137" width="14.5703125" style="6" customWidth="1"/>
    <col min="16138" max="16138" width="14.42578125" style="6" customWidth="1"/>
    <col min="16139" max="16139" width="9.7109375" style="6" bestFit="1" customWidth="1"/>
    <col min="16140" max="16384" width="9.140625" style="6"/>
  </cols>
  <sheetData>
    <row r="1" spans="1:13" x14ac:dyDescent="0.25">
      <c r="G1" s="6" t="s">
        <v>203</v>
      </c>
    </row>
    <row r="2" spans="1:13" x14ac:dyDescent="0.25">
      <c r="G2" s="6" t="s">
        <v>106</v>
      </c>
    </row>
    <row r="3" spans="1:13" x14ac:dyDescent="0.25">
      <c r="G3" s="6" t="s">
        <v>204</v>
      </c>
    </row>
    <row r="5" spans="1:13" ht="18.75" x14ac:dyDescent="0.3">
      <c r="I5" s="7" t="s">
        <v>33</v>
      </c>
      <c r="J5" s="7"/>
    </row>
    <row r="6" spans="1:13" ht="53.25" customHeight="1" x14ac:dyDescent="0.25">
      <c r="E6" s="165" t="s">
        <v>107</v>
      </c>
      <c r="F6" s="165"/>
      <c r="G6" s="165"/>
      <c r="H6" s="165"/>
      <c r="I6" s="165"/>
      <c r="J6" s="165"/>
      <c r="K6" s="165"/>
      <c r="L6" s="165"/>
      <c r="M6" s="165"/>
    </row>
    <row r="7" spans="1:13" ht="18.75" x14ac:dyDescent="0.3">
      <c r="I7" s="7"/>
      <c r="J7" s="7"/>
    </row>
    <row r="8" spans="1:13" x14ac:dyDescent="0.25">
      <c r="I8" s="8" t="s">
        <v>35</v>
      </c>
      <c r="J8" s="8"/>
    </row>
    <row r="9" spans="1:13" ht="26.25" customHeight="1" x14ac:dyDescent="0.3">
      <c r="A9" s="166" t="s">
        <v>34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1.5" customHeight="1" x14ac:dyDescent="0.25">
      <c r="A10" s="167" t="s">
        <v>36</v>
      </c>
      <c r="B10" s="168" t="s">
        <v>114</v>
      </c>
      <c r="C10" s="169"/>
      <c r="D10" s="169"/>
      <c r="E10" s="169"/>
      <c r="F10" s="169"/>
      <c r="G10" s="169"/>
      <c r="H10" s="169"/>
      <c r="I10" s="169"/>
      <c r="J10" s="169"/>
      <c r="K10" s="170"/>
      <c r="L10" s="91"/>
      <c r="M10" s="93" t="s">
        <v>31</v>
      </c>
    </row>
    <row r="11" spans="1:13" ht="37.5" customHeight="1" x14ac:dyDescent="0.25">
      <c r="A11" s="167"/>
      <c r="B11" s="9" t="s">
        <v>37</v>
      </c>
      <c r="C11" s="9" t="s">
        <v>20</v>
      </c>
      <c r="D11" s="9" t="s">
        <v>21</v>
      </c>
      <c r="E11" s="9" t="s">
        <v>4</v>
      </c>
      <c r="F11" s="9" t="s">
        <v>12</v>
      </c>
      <c r="G11" s="9" t="s">
        <v>13</v>
      </c>
      <c r="H11" s="9" t="s">
        <v>14</v>
      </c>
      <c r="I11" s="9" t="s">
        <v>15</v>
      </c>
      <c r="J11" s="14" t="s">
        <v>120</v>
      </c>
      <c r="K11" s="9" t="s">
        <v>165</v>
      </c>
      <c r="L11" s="90" t="s">
        <v>166</v>
      </c>
      <c r="M11" s="10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14"/>
      <c r="K12" s="9"/>
      <c r="L12" s="90"/>
      <c r="M12" s="10"/>
    </row>
    <row r="13" spans="1:13" ht="31.5" x14ac:dyDescent="0.25">
      <c r="A13" s="9" t="s">
        <v>38</v>
      </c>
      <c r="B13" s="11">
        <f>C13+D13+E13+F13+G13+H13+I13+J13+K13+L13</f>
        <v>480857.7</v>
      </c>
      <c r="C13" s="11">
        <f>C14+C15+C16+C17</f>
        <v>134325.1</v>
      </c>
      <c r="D13" s="11">
        <f t="shared" ref="D13:L13" si="0">D14+D15+D16+D17</f>
        <v>80044.899999999994</v>
      </c>
      <c r="E13" s="11">
        <f t="shared" si="0"/>
        <v>1500</v>
      </c>
      <c r="F13" s="11">
        <f t="shared" si="0"/>
        <v>8510</v>
      </c>
      <c r="G13" s="11">
        <f t="shared" si="0"/>
        <v>13646.6</v>
      </c>
      <c r="H13" s="11">
        <f>H14+H15+H16+H17</f>
        <v>56709.100000000006</v>
      </c>
      <c r="I13" s="11">
        <f t="shared" si="0"/>
        <v>103333.2</v>
      </c>
      <c r="J13" s="11">
        <f t="shared" si="0"/>
        <v>373.5</v>
      </c>
      <c r="K13" s="11">
        <f t="shared" si="0"/>
        <v>3421</v>
      </c>
      <c r="L13" s="11">
        <f t="shared" si="0"/>
        <v>78994.299999999988</v>
      </c>
      <c r="M13" s="10"/>
    </row>
    <row r="14" spans="1:13" x14ac:dyDescent="0.25">
      <c r="A14" s="9" t="s">
        <v>39</v>
      </c>
      <c r="B14" s="11">
        <f t="shared" ref="B14:B17" si="1">C14+D14+E14+F14+G14+H14+I14+J14+K14+L14</f>
        <v>0</v>
      </c>
      <c r="C14" s="12">
        <f>'Прил 3'!D357</f>
        <v>0</v>
      </c>
      <c r="D14" s="12">
        <f>'Прил 3'!E357</f>
        <v>0</v>
      </c>
      <c r="E14" s="12">
        <f>'Прил 3'!F357</f>
        <v>0</v>
      </c>
      <c r="F14" s="12">
        <f>'Прил 3'!G357</f>
        <v>0</v>
      </c>
      <c r="G14" s="12">
        <f>'Прил 3'!H357</f>
        <v>0</v>
      </c>
      <c r="H14" s="12">
        <f>'Прил 3'!I357</f>
        <v>0</v>
      </c>
      <c r="I14" s="12">
        <f>'Прил 3'!J357</f>
        <v>0</v>
      </c>
      <c r="J14" s="12">
        <f>'Прил 3'!K357</f>
        <v>0</v>
      </c>
      <c r="K14" s="94">
        <f>'Прил 3'!L357</f>
        <v>0</v>
      </c>
      <c r="L14" s="12">
        <v>0</v>
      </c>
      <c r="M14" s="10"/>
    </row>
    <row r="15" spans="1:13" x14ac:dyDescent="0.25">
      <c r="A15" s="9" t="s">
        <v>40</v>
      </c>
      <c r="B15" s="11">
        <f t="shared" si="1"/>
        <v>183476.8</v>
      </c>
      <c r="C15" s="12">
        <f>'Прил 3'!D358</f>
        <v>85537.5</v>
      </c>
      <c r="D15" s="12">
        <f>'Прил 3'!E358</f>
        <v>69765.899999999994</v>
      </c>
      <c r="E15" s="12">
        <f>'Прил 3'!F358</f>
        <v>0</v>
      </c>
      <c r="F15" s="12">
        <f>'Прил 3'!G358</f>
        <v>0</v>
      </c>
      <c r="G15" s="12">
        <f>'Прил 3'!H358</f>
        <v>0</v>
      </c>
      <c r="H15" s="12">
        <f>'Прил 3'!I358</f>
        <v>0</v>
      </c>
      <c r="I15" s="12">
        <f>'Прил 3'!J358</f>
        <v>4422.3999999999996</v>
      </c>
      <c r="J15" s="12">
        <f>'Прил 3'!K358</f>
        <v>0</v>
      </c>
      <c r="K15" s="94">
        <f>'Прил 3'!L358</f>
        <v>1551</v>
      </c>
      <c r="L15" s="12">
        <f>'Прил 3'!M358</f>
        <v>22200</v>
      </c>
      <c r="M15" s="10"/>
    </row>
    <row r="16" spans="1:13" x14ac:dyDescent="0.25">
      <c r="A16" s="9" t="s">
        <v>41</v>
      </c>
      <c r="B16" s="11">
        <f t="shared" si="1"/>
        <v>78614.900000000009</v>
      </c>
      <c r="C16" s="12">
        <f>'Прил 3'!D359</f>
        <v>48787.600000000006</v>
      </c>
      <c r="D16" s="12">
        <f>'Прил 3'!E359</f>
        <v>3807.7</v>
      </c>
      <c r="E16" s="12">
        <f>'Прил 3'!F359</f>
        <v>1500</v>
      </c>
      <c r="F16" s="12">
        <f>'Прил 3'!G359</f>
        <v>4510</v>
      </c>
      <c r="G16" s="12">
        <f>'Прил 3'!H359</f>
        <v>5112.6000000000004</v>
      </c>
      <c r="H16" s="12">
        <f>'Прил 3'!I359</f>
        <v>6716.2000000000007</v>
      </c>
      <c r="I16" s="12">
        <f>'Прил 3'!J359</f>
        <v>2337.2999999999997</v>
      </c>
      <c r="J16" s="12">
        <f>'Прил 3'!K359</f>
        <v>373.5</v>
      </c>
      <c r="K16" s="94">
        <f>'Прил 3'!L359</f>
        <v>270</v>
      </c>
      <c r="L16" s="12">
        <f>'Прил 3'!M359</f>
        <v>5200</v>
      </c>
      <c r="M16" s="10"/>
    </row>
    <row r="17" spans="1:13" ht="31.5" x14ac:dyDescent="0.25">
      <c r="A17" s="9" t="s">
        <v>42</v>
      </c>
      <c r="B17" s="11">
        <f t="shared" si="1"/>
        <v>218766</v>
      </c>
      <c r="C17" s="12">
        <f>'Прил 3'!D360</f>
        <v>0</v>
      </c>
      <c r="D17" s="12">
        <f>'Прил 3'!E360</f>
        <v>6471.3</v>
      </c>
      <c r="E17" s="12">
        <f>'Прил 3'!F360</f>
        <v>0</v>
      </c>
      <c r="F17" s="12">
        <f>'Прил 3'!G360</f>
        <v>4000</v>
      </c>
      <c r="G17" s="12">
        <f>'Прил 3'!H360</f>
        <v>8534</v>
      </c>
      <c r="H17" s="12">
        <f>'Прил 3'!I360</f>
        <v>49992.9</v>
      </c>
      <c r="I17" s="12">
        <f>'Прил 3'!J360</f>
        <v>96573.5</v>
      </c>
      <c r="J17" s="12">
        <f>'Прил 3'!K360</f>
        <v>0</v>
      </c>
      <c r="K17" s="94">
        <f>'Прил 3'!L360</f>
        <v>1600</v>
      </c>
      <c r="L17" s="12">
        <f>'Прил 3'!M360</f>
        <v>51594.299999999996</v>
      </c>
      <c r="M17" s="10"/>
    </row>
    <row r="18" spans="1:13" x14ac:dyDescent="0.25">
      <c r="A18" s="13"/>
    </row>
  </sheetData>
  <mergeCells count="4">
    <mergeCell ref="E6:M6"/>
    <mergeCell ref="A9:M9"/>
    <mergeCell ref="A10:A11"/>
    <mergeCell ref="B10:K10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H7" sqref="H7"/>
    </sheetView>
  </sheetViews>
  <sheetFormatPr defaultRowHeight="15" x14ac:dyDescent="0.25"/>
  <cols>
    <col min="1" max="1" width="6.5703125" customWidth="1"/>
    <col min="2" max="2" width="16.42578125" customWidth="1"/>
    <col min="3" max="3" width="7" customWidth="1"/>
    <col min="4" max="4" width="4.7109375" customWidth="1"/>
    <col min="5" max="5" width="4.28515625" customWidth="1"/>
    <col min="6" max="6" width="9" customWidth="1"/>
    <col min="7" max="7" width="6.7109375" customWidth="1"/>
    <col min="8" max="8" width="9.28515625" customWidth="1"/>
    <col min="9" max="9" width="9" customWidth="1"/>
    <col min="10" max="11" width="9.28515625" bestFit="1" customWidth="1"/>
    <col min="12" max="12" width="10.42578125" customWidth="1"/>
    <col min="13" max="14" width="9.5703125" bestFit="1" customWidth="1"/>
    <col min="15" max="15" width="9.5703125" customWidth="1"/>
    <col min="16" max="16" width="9.7109375" customWidth="1"/>
  </cols>
  <sheetData>
    <row r="1" spans="1:17" ht="15.75" x14ac:dyDescent="0.25">
      <c r="A1" s="1"/>
      <c r="B1" s="1"/>
      <c r="C1" s="1"/>
      <c r="D1" s="1"/>
      <c r="E1" s="1"/>
      <c r="G1" s="1"/>
      <c r="H1" s="1"/>
      <c r="I1" s="1"/>
      <c r="J1" s="1"/>
      <c r="K1" s="1"/>
      <c r="L1" s="2" t="s">
        <v>43</v>
      </c>
    </row>
    <row r="2" spans="1:17" ht="15.75" x14ac:dyDescent="0.25">
      <c r="A2" s="171" t="s">
        <v>44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7" ht="15.75" x14ac:dyDescent="0.25">
      <c r="A3" s="172" t="s">
        <v>45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7" ht="15.75" x14ac:dyDescent="0.25">
      <c r="A4" s="172" t="s">
        <v>46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7" ht="15.75" customHeight="1" x14ac:dyDescent="0.25">
      <c r="A5" s="173" t="s">
        <v>47</v>
      </c>
      <c r="B5" s="173" t="s">
        <v>48</v>
      </c>
      <c r="C5" s="173" t="s">
        <v>49</v>
      </c>
      <c r="D5" s="173" t="s">
        <v>50</v>
      </c>
      <c r="E5" s="173" t="s">
        <v>51</v>
      </c>
      <c r="F5" s="173" t="s">
        <v>52</v>
      </c>
      <c r="G5" s="173" t="s">
        <v>53</v>
      </c>
      <c r="H5" s="174" t="s">
        <v>54</v>
      </c>
      <c r="I5" s="175"/>
      <c r="J5" s="175"/>
      <c r="K5" s="175"/>
      <c r="L5" s="175"/>
      <c r="M5" s="175"/>
      <c r="N5" s="175"/>
      <c r="O5" s="175"/>
      <c r="P5" s="175"/>
      <c r="Q5" s="176"/>
    </row>
    <row r="6" spans="1:17" ht="31.5" x14ac:dyDescent="0.25">
      <c r="A6" s="173"/>
      <c r="B6" s="173"/>
      <c r="C6" s="173"/>
      <c r="D6" s="173"/>
      <c r="E6" s="173"/>
      <c r="F6" s="173"/>
      <c r="G6" s="173"/>
      <c r="H6" s="3" t="s">
        <v>20</v>
      </c>
      <c r="I6" s="3" t="s">
        <v>21</v>
      </c>
      <c r="J6" s="3" t="s">
        <v>4</v>
      </c>
      <c r="K6" s="3" t="s">
        <v>12</v>
      </c>
      <c r="L6" s="3" t="s">
        <v>13</v>
      </c>
      <c r="M6" s="3" t="s">
        <v>14</v>
      </c>
      <c r="N6" s="3" t="s">
        <v>15</v>
      </c>
      <c r="O6" s="15" t="s">
        <v>120</v>
      </c>
      <c r="P6" s="3" t="s">
        <v>165</v>
      </c>
      <c r="Q6" s="92" t="s">
        <v>166</v>
      </c>
    </row>
    <row r="7" spans="1:17" ht="225.75" customHeight="1" x14ac:dyDescent="0.25">
      <c r="A7" s="3" t="s">
        <v>55</v>
      </c>
      <c r="B7" s="3" t="s">
        <v>117</v>
      </c>
      <c r="C7" s="3">
        <v>126</v>
      </c>
      <c r="D7" s="3">
        <v>5</v>
      </c>
      <c r="E7" s="3">
        <v>3</v>
      </c>
      <c r="F7" s="3">
        <v>6600126</v>
      </c>
      <c r="G7" s="3">
        <v>240</v>
      </c>
      <c r="H7" s="4">
        <f>' Прил 4'!C13</f>
        <v>134325.1</v>
      </c>
      <c r="I7" s="4">
        <f>' Прил 4'!D13</f>
        <v>80044.899999999994</v>
      </c>
      <c r="J7" s="4">
        <f>' Прил 4'!E13</f>
        <v>1500</v>
      </c>
      <c r="K7" s="4">
        <f>' Прил 4'!F13</f>
        <v>8510</v>
      </c>
      <c r="L7" s="4">
        <f>' Прил 4'!G13</f>
        <v>13646.6</v>
      </c>
      <c r="M7" s="4">
        <f>' Прил 4'!H13</f>
        <v>56709.100000000006</v>
      </c>
      <c r="N7" s="4">
        <f>' Прил 4'!I13</f>
        <v>103333.2</v>
      </c>
      <c r="O7" s="4">
        <f>' Прил 4'!J13</f>
        <v>373.5</v>
      </c>
      <c r="P7" s="4">
        <f>' Прил 4'!K13</f>
        <v>3421</v>
      </c>
      <c r="Q7" s="95">
        <f>' Прил 4'!L13</f>
        <v>78994.299999999988</v>
      </c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5"/>
      <c r="Q8" s="5"/>
    </row>
  </sheetData>
  <mergeCells count="11">
    <mergeCell ref="A2:P2"/>
    <mergeCell ref="A3:P3"/>
    <mergeCell ref="F5:F6"/>
    <mergeCell ref="A4:L4"/>
    <mergeCell ref="G5:G6"/>
    <mergeCell ref="A5:A6"/>
    <mergeCell ref="B5:B6"/>
    <mergeCell ref="C5:C6"/>
    <mergeCell ref="D5:D6"/>
    <mergeCell ref="E5:E6"/>
    <mergeCell ref="H5:Q5"/>
  </mergeCells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3</vt:lpstr>
      <vt:lpstr> Прил 4</vt:lpstr>
      <vt:lpstr>Табл2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2022-09-29T03:47:40Z</cp:lastPrinted>
  <dcterms:created xsi:type="dcterms:W3CDTF">2015-04-15T05:59:50Z</dcterms:created>
  <dcterms:modified xsi:type="dcterms:W3CDTF">2022-09-29T03:47:54Z</dcterms:modified>
</cp:coreProperties>
</file>