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Z:\РЕШЕНИЯ 5 СОЗЫВА\31 сессия\Готовые решения\"/>
    </mc:Choice>
  </mc:AlternateContent>
  <xr:revisionPtr revIDLastSave="0" documentId="13_ncr:1_{36DBF0CB-F9E1-4461-B267-930CD86B733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 2" sheetId="7" r:id="rId1"/>
    <sheet name=" Прил 3" sheetId="3" r:id="rId2"/>
    <sheet name="Табл2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7" l="1"/>
  <c r="D47" i="7"/>
  <c r="E43" i="7"/>
  <c r="F43" i="7"/>
  <c r="G43" i="7"/>
  <c r="H43" i="7"/>
  <c r="I43" i="7"/>
  <c r="J43" i="7"/>
  <c r="K43" i="7"/>
  <c r="L43" i="7"/>
  <c r="M43" i="7"/>
  <c r="D43" i="7"/>
  <c r="E82" i="7" l="1"/>
  <c r="F82" i="7"/>
  <c r="G82" i="7"/>
  <c r="H82" i="7"/>
  <c r="I82" i="7"/>
  <c r="J82" i="7"/>
  <c r="K82" i="7"/>
  <c r="L82" i="7"/>
  <c r="M82" i="7"/>
  <c r="D82" i="7"/>
  <c r="E48" i="7"/>
  <c r="N125" i="7"/>
  <c r="N123" i="7"/>
  <c r="N81" i="7"/>
  <c r="N80" i="7"/>
  <c r="G134" i="7"/>
  <c r="H134" i="7"/>
  <c r="I134" i="7"/>
  <c r="J134" i="7"/>
  <c r="K134" i="7"/>
  <c r="L134" i="7"/>
  <c r="M134" i="7"/>
  <c r="E87" i="7"/>
  <c r="E30" i="7"/>
  <c r="F30" i="7"/>
  <c r="E29" i="7"/>
  <c r="F29" i="7"/>
  <c r="D30" i="7"/>
  <c r="D29" i="7"/>
  <c r="N120" i="7"/>
  <c r="N119" i="7"/>
  <c r="F48" i="7"/>
  <c r="G48" i="7"/>
  <c r="H48" i="7"/>
  <c r="I48" i="7"/>
  <c r="J48" i="7"/>
  <c r="K48" i="7"/>
  <c r="L48" i="7"/>
  <c r="M48" i="7"/>
  <c r="F47" i="7"/>
  <c r="G47" i="7"/>
  <c r="H47" i="7"/>
  <c r="I47" i="7"/>
  <c r="J47" i="7"/>
  <c r="K47" i="7"/>
  <c r="L47" i="7"/>
  <c r="M47" i="7"/>
  <c r="E47" i="7"/>
  <c r="N77" i="7"/>
  <c r="N76" i="7"/>
  <c r="F87" i="7"/>
  <c r="G87" i="7"/>
  <c r="H87" i="7"/>
  <c r="I87" i="7"/>
  <c r="J87" i="7"/>
  <c r="K87" i="7"/>
  <c r="L87" i="7"/>
  <c r="M87" i="7"/>
  <c r="E179" i="7"/>
  <c r="E180" i="7"/>
  <c r="E25" i="7"/>
  <c r="F25" i="7"/>
  <c r="G25" i="7"/>
  <c r="H25" i="7"/>
  <c r="I25" i="7"/>
  <c r="J25" i="7"/>
  <c r="K25" i="7"/>
  <c r="L25" i="7"/>
  <c r="M25" i="7"/>
  <c r="D25" i="7"/>
  <c r="N35" i="7"/>
  <c r="N34" i="7"/>
  <c r="E31" i="7"/>
  <c r="F31" i="7"/>
  <c r="G31" i="7"/>
  <c r="H31" i="7"/>
  <c r="I31" i="7"/>
  <c r="J31" i="7"/>
  <c r="K31" i="7"/>
  <c r="L31" i="7"/>
  <c r="M31" i="7"/>
  <c r="N33" i="7"/>
  <c r="N32" i="7"/>
  <c r="D31" i="7"/>
  <c r="N121" i="7"/>
  <c r="D134" i="7"/>
  <c r="D175" i="7"/>
  <c r="N185" i="7"/>
  <c r="N118" i="7"/>
  <c r="N117" i="7"/>
  <c r="N116" i="7"/>
  <c r="N115" i="7"/>
  <c r="N114" i="7"/>
  <c r="N113" i="7"/>
  <c r="N112" i="7"/>
  <c r="N111" i="7"/>
  <c r="N107" i="7"/>
  <c r="N103" i="7"/>
  <c r="N101" i="7"/>
  <c r="N99" i="7"/>
  <c r="N97" i="7"/>
  <c r="N95" i="7"/>
  <c r="N93" i="7"/>
  <c r="N92" i="7"/>
  <c r="N91" i="7"/>
  <c r="N89" i="7"/>
  <c r="I308" i="7"/>
  <c r="E270" i="7"/>
  <c r="F270" i="7"/>
  <c r="G270" i="7"/>
  <c r="H270" i="7"/>
  <c r="I270" i="7"/>
  <c r="J270" i="7"/>
  <c r="K270" i="7"/>
  <c r="L270" i="7"/>
  <c r="M270" i="7"/>
  <c r="D270" i="7"/>
  <c r="N304" i="7"/>
  <c r="N303" i="7"/>
  <c r="N302" i="7"/>
  <c r="N301" i="7"/>
  <c r="N299" i="7"/>
  <c r="N298" i="7"/>
  <c r="N297" i="7"/>
  <c r="N295" i="7"/>
  <c r="N293" i="7"/>
  <c r="N291" i="7"/>
  <c r="N289" i="7"/>
  <c r="N287" i="7"/>
  <c r="N285" i="7"/>
  <c r="N283" i="7"/>
  <c r="N281" i="7"/>
  <c r="N279" i="7"/>
  <c r="N277" i="7"/>
  <c r="J276" i="7"/>
  <c r="K276" i="7"/>
  <c r="L276" i="7"/>
  <c r="M276" i="7"/>
  <c r="I300" i="7"/>
  <c r="N300" i="7" s="1"/>
  <c r="H296" i="7"/>
  <c r="H276" i="7" s="1"/>
  <c r="G294" i="7"/>
  <c r="N294" i="7" s="1"/>
  <c r="G292" i="7"/>
  <c r="N292" i="7" s="1"/>
  <c r="G290" i="7"/>
  <c r="N290" i="7" s="1"/>
  <c r="F288" i="7"/>
  <c r="N288" i="7" s="1"/>
  <c r="F286" i="7"/>
  <c r="E284" i="7"/>
  <c r="N284" i="7" s="1"/>
  <c r="E282" i="7"/>
  <c r="N282" i="7" s="1"/>
  <c r="E280" i="7"/>
  <c r="D278" i="7"/>
  <c r="D276" i="7" s="1"/>
  <c r="E231" i="7"/>
  <c r="F231" i="7"/>
  <c r="G231" i="7"/>
  <c r="H231" i="7"/>
  <c r="I231" i="7"/>
  <c r="J231" i="7"/>
  <c r="K231" i="7"/>
  <c r="L231" i="7"/>
  <c r="M231" i="7"/>
  <c r="D231" i="7"/>
  <c r="M237" i="7"/>
  <c r="E237" i="7"/>
  <c r="F237" i="7"/>
  <c r="G237" i="7"/>
  <c r="H237" i="7"/>
  <c r="I237" i="7"/>
  <c r="J237" i="7"/>
  <c r="K237" i="7"/>
  <c r="L237" i="7"/>
  <c r="D237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Q27" i="7" l="1"/>
  <c r="Q84" i="7"/>
  <c r="N270" i="7"/>
  <c r="E276" i="7"/>
  <c r="E309" i="7" s="1"/>
  <c r="Q233" i="7"/>
  <c r="N278" i="7"/>
  <c r="F276" i="7"/>
  <c r="F272" i="7" s="1"/>
  <c r="F271" i="7" s="1"/>
  <c r="N286" i="7"/>
  <c r="I276" i="7"/>
  <c r="I309" i="7" s="1"/>
  <c r="N280" i="7"/>
  <c r="N296" i="7"/>
  <c r="G276" i="7"/>
  <c r="G309" i="7" s="1"/>
  <c r="N231" i="7"/>
  <c r="F129" i="7"/>
  <c r="G129" i="7"/>
  <c r="K309" i="7"/>
  <c r="J309" i="7"/>
  <c r="H309" i="7"/>
  <c r="D309" i="7"/>
  <c r="M308" i="7"/>
  <c r="M307" i="7"/>
  <c r="L307" i="7"/>
  <c r="K307" i="7"/>
  <c r="J307" i="7"/>
  <c r="I307" i="7"/>
  <c r="H307" i="7"/>
  <c r="G307" i="7"/>
  <c r="F307" i="7"/>
  <c r="E307" i="7"/>
  <c r="D307" i="7"/>
  <c r="M306" i="7"/>
  <c r="L306" i="7"/>
  <c r="K306" i="7"/>
  <c r="J306" i="7"/>
  <c r="I306" i="7"/>
  <c r="H306" i="7"/>
  <c r="G306" i="7"/>
  <c r="F306" i="7"/>
  <c r="E306" i="7"/>
  <c r="D306" i="7"/>
  <c r="M272" i="7"/>
  <c r="L309" i="7"/>
  <c r="L275" i="7"/>
  <c r="L308" i="7" s="1"/>
  <c r="K272" i="7"/>
  <c r="J272" i="7"/>
  <c r="H272" i="7"/>
  <c r="H271" i="7" s="1"/>
  <c r="D272" i="7"/>
  <c r="N274" i="7"/>
  <c r="N273" i="7"/>
  <c r="M233" i="7"/>
  <c r="K233" i="7"/>
  <c r="H233" i="7"/>
  <c r="E308" i="7"/>
  <c r="N235" i="7"/>
  <c r="N234" i="7"/>
  <c r="G233" i="7"/>
  <c r="F233" i="7"/>
  <c r="D233" i="7"/>
  <c r="J228" i="7"/>
  <c r="I228" i="7"/>
  <c r="H228" i="7"/>
  <c r="G228" i="7"/>
  <c r="F228" i="7"/>
  <c r="E228" i="7"/>
  <c r="D228" i="7"/>
  <c r="M225" i="7"/>
  <c r="L225" i="7"/>
  <c r="K225" i="7"/>
  <c r="J225" i="7"/>
  <c r="I225" i="7"/>
  <c r="H225" i="7"/>
  <c r="G225" i="7"/>
  <c r="F225" i="7"/>
  <c r="E225" i="7"/>
  <c r="D225" i="7"/>
  <c r="N222" i="7"/>
  <c r="N220" i="7"/>
  <c r="N218" i="7"/>
  <c r="N216" i="7"/>
  <c r="N214" i="7"/>
  <c r="N212" i="7"/>
  <c r="N210" i="7"/>
  <c r="N208" i="7"/>
  <c r="N206" i="7"/>
  <c r="N204" i="7"/>
  <c r="N202" i="7"/>
  <c r="N200" i="7"/>
  <c r="N198" i="7"/>
  <c r="N196" i="7"/>
  <c r="N194" i="7"/>
  <c r="N192" i="7"/>
  <c r="N190" i="7"/>
  <c r="N186" i="7"/>
  <c r="N184" i="7"/>
  <c r="N182" i="7"/>
  <c r="M181" i="7"/>
  <c r="M177" i="7" s="1"/>
  <c r="L181" i="7"/>
  <c r="L228" i="7" s="1"/>
  <c r="K181" i="7"/>
  <c r="K228" i="7" s="1"/>
  <c r="G180" i="7"/>
  <c r="G177" i="7" s="1"/>
  <c r="F180" i="7"/>
  <c r="F179" i="7"/>
  <c r="N178" i="7"/>
  <c r="J177" i="7"/>
  <c r="I177" i="7"/>
  <c r="H177" i="7"/>
  <c r="E177" i="7"/>
  <c r="M175" i="7"/>
  <c r="L175" i="7"/>
  <c r="K175" i="7"/>
  <c r="J175" i="7"/>
  <c r="I175" i="7"/>
  <c r="H175" i="7"/>
  <c r="G175" i="7"/>
  <c r="F175" i="7"/>
  <c r="E175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F134" i="7" s="1"/>
  <c r="N146" i="7"/>
  <c r="N145" i="7"/>
  <c r="N144" i="7"/>
  <c r="N143" i="7"/>
  <c r="N142" i="7"/>
  <c r="N141" i="7"/>
  <c r="N140" i="7"/>
  <c r="N137" i="7"/>
  <c r="M136" i="7"/>
  <c r="M138" i="7" s="1"/>
  <c r="L136" i="7"/>
  <c r="L138" i="7" s="1"/>
  <c r="K136" i="7"/>
  <c r="K138" i="7" s="1"/>
  <c r="J136" i="7"/>
  <c r="J138" i="7" s="1"/>
  <c r="I136" i="7"/>
  <c r="I138" i="7" s="1"/>
  <c r="H136" i="7"/>
  <c r="H138" i="7" s="1"/>
  <c r="G136" i="7"/>
  <c r="G138" i="7" s="1"/>
  <c r="F136" i="7"/>
  <c r="F138" i="7" s="1"/>
  <c r="E136" i="7"/>
  <c r="E138" i="7" s="1"/>
  <c r="D136" i="7"/>
  <c r="D138" i="7" s="1"/>
  <c r="E134" i="7"/>
  <c r="M131" i="7"/>
  <c r="L131" i="7"/>
  <c r="K131" i="7"/>
  <c r="J131" i="7"/>
  <c r="F131" i="7"/>
  <c r="E131" i="7"/>
  <c r="D131" i="7"/>
  <c r="K128" i="7"/>
  <c r="J128" i="7"/>
  <c r="I128" i="7"/>
  <c r="H128" i="7"/>
  <c r="G128" i="7"/>
  <c r="F128" i="7"/>
  <c r="E128" i="7"/>
  <c r="D128" i="7"/>
  <c r="N109" i="7"/>
  <c r="N88" i="7"/>
  <c r="M86" i="7"/>
  <c r="M84" i="7" s="1"/>
  <c r="L86" i="7"/>
  <c r="L129" i="7" s="1"/>
  <c r="K86" i="7"/>
  <c r="K84" i="7" s="1"/>
  <c r="J86" i="7"/>
  <c r="I86" i="7"/>
  <c r="H86" i="7"/>
  <c r="H84" i="7" s="1"/>
  <c r="N85" i="7"/>
  <c r="G84" i="7"/>
  <c r="F84" i="7"/>
  <c r="E84" i="7"/>
  <c r="E83" i="7" s="1"/>
  <c r="N79" i="7"/>
  <c r="N78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Q45" i="7" s="1"/>
  <c r="N54" i="7"/>
  <c r="N53" i="7"/>
  <c r="N52" i="7"/>
  <c r="N51" i="7"/>
  <c r="N50" i="7"/>
  <c r="I49" i="7"/>
  <c r="I131" i="7" s="1"/>
  <c r="H49" i="7"/>
  <c r="H131" i="7" s="1"/>
  <c r="M130" i="7"/>
  <c r="L130" i="7"/>
  <c r="K130" i="7"/>
  <c r="H130" i="7"/>
  <c r="G130" i="7"/>
  <c r="F130" i="7"/>
  <c r="E130" i="7"/>
  <c r="D48" i="7"/>
  <c r="N46" i="7"/>
  <c r="M40" i="7"/>
  <c r="L40" i="7"/>
  <c r="K40" i="7"/>
  <c r="J40" i="7"/>
  <c r="I40" i="7"/>
  <c r="H40" i="7"/>
  <c r="G40" i="7"/>
  <c r="F40" i="7"/>
  <c r="E40" i="7"/>
  <c r="D40" i="7"/>
  <c r="M38" i="7"/>
  <c r="L38" i="7"/>
  <c r="J38" i="7"/>
  <c r="I38" i="7"/>
  <c r="H38" i="7"/>
  <c r="G38" i="7"/>
  <c r="F38" i="7"/>
  <c r="E38" i="7"/>
  <c r="D38" i="7"/>
  <c r="N31" i="7"/>
  <c r="N30" i="7"/>
  <c r="N29" i="7"/>
  <c r="N28" i="7"/>
  <c r="M27" i="7"/>
  <c r="L27" i="7"/>
  <c r="K27" i="7"/>
  <c r="J27" i="7"/>
  <c r="J26" i="7" s="1"/>
  <c r="I27" i="7"/>
  <c r="I26" i="7" s="1"/>
  <c r="H27" i="7"/>
  <c r="H26" i="7" s="1"/>
  <c r="G27" i="7"/>
  <c r="G26" i="7" s="1"/>
  <c r="F27" i="7"/>
  <c r="F26" i="7" s="1"/>
  <c r="E27" i="7"/>
  <c r="E26" i="7" s="1"/>
  <c r="D27" i="7"/>
  <c r="D26" i="7" s="1"/>
  <c r="M39" i="7"/>
  <c r="K39" i="7"/>
  <c r="I39" i="7"/>
  <c r="H39" i="7"/>
  <c r="G39" i="7"/>
  <c r="F39" i="7"/>
  <c r="E39" i="7"/>
  <c r="E272" i="7" l="1"/>
  <c r="E271" i="7" s="1"/>
  <c r="J176" i="7"/>
  <c r="D180" i="7"/>
  <c r="N180" i="7" s="1"/>
  <c r="D179" i="7"/>
  <c r="N179" i="7" s="1"/>
  <c r="F309" i="7"/>
  <c r="F83" i="7"/>
  <c r="M135" i="7"/>
  <c r="M340" i="7"/>
  <c r="I272" i="7"/>
  <c r="I271" i="7" s="1"/>
  <c r="N25" i="7"/>
  <c r="N183" i="7"/>
  <c r="Q177" i="7" s="1"/>
  <c r="Q272" i="7"/>
  <c r="Q273" i="7" s="1"/>
  <c r="Q136" i="7"/>
  <c r="E135" i="7"/>
  <c r="D130" i="7"/>
  <c r="G272" i="7"/>
  <c r="G271" i="7" s="1"/>
  <c r="L177" i="7"/>
  <c r="L176" i="7" s="1"/>
  <c r="E305" i="7"/>
  <c r="M45" i="7"/>
  <c r="K177" i="7"/>
  <c r="K176" i="7" s="1"/>
  <c r="J130" i="7"/>
  <c r="F226" i="7"/>
  <c r="F341" i="7" s="1"/>
  <c r="D84" i="7"/>
  <c r="D83" i="7" s="1"/>
  <c r="K343" i="7"/>
  <c r="J14" i="3" s="1"/>
  <c r="H340" i="7"/>
  <c r="G11" i="3" s="1"/>
  <c r="D271" i="7"/>
  <c r="I84" i="7"/>
  <c r="I305" i="7"/>
  <c r="F343" i="7"/>
  <c r="E14" i="3" s="1"/>
  <c r="F340" i="7"/>
  <c r="E11" i="3" s="1"/>
  <c r="K135" i="7"/>
  <c r="K129" i="7"/>
  <c r="K127" i="7" s="1"/>
  <c r="I135" i="7"/>
  <c r="J45" i="7"/>
  <c r="D232" i="7"/>
  <c r="E233" i="7"/>
  <c r="E340" i="7"/>
  <c r="D11" i="3" s="1"/>
  <c r="E343" i="7"/>
  <c r="D14" i="3" s="1"/>
  <c r="H176" i="7"/>
  <c r="F232" i="7"/>
  <c r="J343" i="7"/>
  <c r="I14" i="3" s="1"/>
  <c r="H232" i="7"/>
  <c r="M36" i="7"/>
  <c r="N86" i="7"/>
  <c r="N87" i="7"/>
  <c r="G340" i="7"/>
  <c r="F11" i="3" s="1"/>
  <c r="G176" i="7"/>
  <c r="J308" i="7"/>
  <c r="J305" i="7" s="1"/>
  <c r="L272" i="7"/>
  <c r="N236" i="7"/>
  <c r="I45" i="7"/>
  <c r="E36" i="7"/>
  <c r="N27" i="7"/>
  <c r="F36" i="7"/>
  <c r="J340" i="7"/>
  <c r="I11" i="3" s="1"/>
  <c r="H135" i="7"/>
  <c r="N175" i="7"/>
  <c r="L340" i="7"/>
  <c r="K11" i="3" s="1"/>
  <c r="N237" i="7"/>
  <c r="K340" i="7"/>
  <c r="J11" i="3" s="1"/>
  <c r="F308" i="7"/>
  <c r="F305" i="7" s="1"/>
  <c r="I176" i="7"/>
  <c r="I130" i="7"/>
  <c r="J39" i="7"/>
  <c r="J36" i="7" s="1"/>
  <c r="L39" i="7"/>
  <c r="L36" i="7" s="1"/>
  <c r="D340" i="7"/>
  <c r="C11" i="3" s="1"/>
  <c r="I129" i="7"/>
  <c r="L135" i="7"/>
  <c r="M176" i="7"/>
  <c r="J233" i="7"/>
  <c r="G308" i="7"/>
  <c r="G305" i="7" s="1"/>
  <c r="D39" i="7"/>
  <c r="N40" i="7"/>
  <c r="L233" i="7"/>
  <c r="H308" i="7"/>
  <c r="H305" i="7" s="1"/>
  <c r="N275" i="7"/>
  <c r="H226" i="7"/>
  <c r="N306" i="7"/>
  <c r="I340" i="7"/>
  <c r="H11" i="3" s="1"/>
  <c r="G135" i="7"/>
  <c r="G36" i="7"/>
  <c r="G45" i="7"/>
  <c r="G44" i="7" s="1"/>
  <c r="N134" i="7"/>
  <c r="F139" i="7"/>
  <c r="F227" i="7" s="1"/>
  <c r="E176" i="7"/>
  <c r="F177" i="7"/>
  <c r="F176" i="7" s="1"/>
  <c r="N276" i="7"/>
  <c r="K36" i="7"/>
  <c r="G139" i="7"/>
  <c r="G226" i="7"/>
  <c r="G224" i="7" s="1"/>
  <c r="H343" i="7"/>
  <c r="G14" i="3" s="1"/>
  <c r="I343" i="7"/>
  <c r="H14" i="3" s="1"/>
  <c r="K139" i="7"/>
  <c r="K227" i="7" s="1"/>
  <c r="K226" i="7"/>
  <c r="L343" i="7"/>
  <c r="K14" i="3" s="1"/>
  <c r="E226" i="7"/>
  <c r="E139" i="7"/>
  <c r="E227" i="7" s="1"/>
  <c r="E342" i="7" s="1"/>
  <c r="D13" i="3" s="1"/>
  <c r="M226" i="7"/>
  <c r="M139" i="7"/>
  <c r="M227" i="7" s="1"/>
  <c r="M342" i="7" s="1"/>
  <c r="L13" i="3" s="1"/>
  <c r="L305" i="7"/>
  <c r="N128" i="7"/>
  <c r="N307" i="7"/>
  <c r="K308" i="7"/>
  <c r="K305" i="7" s="1"/>
  <c r="N38" i="7"/>
  <c r="J84" i="7"/>
  <c r="H129" i="7"/>
  <c r="F135" i="7"/>
  <c r="N181" i="7"/>
  <c r="D308" i="7"/>
  <c r="D343" i="7"/>
  <c r="C14" i="3" s="1"/>
  <c r="J129" i="7"/>
  <c r="K45" i="7"/>
  <c r="N49" i="7"/>
  <c r="L84" i="7"/>
  <c r="I226" i="7"/>
  <c r="M228" i="7"/>
  <c r="N228" i="7" s="1"/>
  <c r="I233" i="7"/>
  <c r="I232" i="7" s="1"/>
  <c r="H45" i="7"/>
  <c r="N136" i="7"/>
  <c r="J226" i="7"/>
  <c r="N225" i="7"/>
  <c r="M309" i="7"/>
  <c r="N309" i="7" s="1"/>
  <c r="D129" i="7"/>
  <c r="L226" i="7"/>
  <c r="L341" i="7" s="1"/>
  <c r="M129" i="7"/>
  <c r="L45" i="7"/>
  <c r="N82" i="7"/>
  <c r="G131" i="7"/>
  <c r="D45" i="7"/>
  <c r="N43" i="7"/>
  <c r="E45" i="7"/>
  <c r="E44" i="7" s="1"/>
  <c r="N48" i="7"/>
  <c r="N47" i="7"/>
  <c r="F127" i="7"/>
  <c r="L127" i="7"/>
  <c r="F45" i="7"/>
  <c r="F44" i="7" s="1"/>
  <c r="E129" i="7"/>
  <c r="D36" i="7" l="1"/>
  <c r="N36" i="7" s="1"/>
  <c r="N39" i="7"/>
  <c r="N272" i="7"/>
  <c r="N271" i="7" s="1"/>
  <c r="N130" i="7"/>
  <c r="N26" i="7"/>
  <c r="D177" i="7"/>
  <c r="N177" i="7" s="1"/>
  <c r="N176" i="7" s="1"/>
  <c r="D127" i="7"/>
  <c r="F342" i="7"/>
  <c r="E13" i="3" s="1"/>
  <c r="I341" i="7"/>
  <c r="H12" i="3" s="1"/>
  <c r="F224" i="7"/>
  <c r="I127" i="7"/>
  <c r="M341" i="7"/>
  <c r="L12" i="3" s="1"/>
  <c r="K341" i="7"/>
  <c r="J12" i="3" s="1"/>
  <c r="H341" i="7"/>
  <c r="G12" i="3" s="1"/>
  <c r="N84" i="7"/>
  <c r="B11" i="3"/>
  <c r="K342" i="7"/>
  <c r="J13" i="3" s="1"/>
  <c r="M343" i="7"/>
  <c r="L14" i="3" s="1"/>
  <c r="M127" i="7"/>
  <c r="J341" i="7"/>
  <c r="I12" i="3" s="1"/>
  <c r="N135" i="7"/>
  <c r="H127" i="7"/>
  <c r="N340" i="7"/>
  <c r="H139" i="7"/>
  <c r="H227" i="7" s="1"/>
  <c r="H342" i="7" s="1"/>
  <c r="G13" i="3" s="1"/>
  <c r="G342" i="7"/>
  <c r="F13" i="3" s="1"/>
  <c r="N233" i="7"/>
  <c r="N232" i="7" s="1"/>
  <c r="K224" i="7"/>
  <c r="K12" i="3"/>
  <c r="E224" i="7"/>
  <c r="G341" i="7"/>
  <c r="F12" i="3" s="1"/>
  <c r="N138" i="7"/>
  <c r="D226" i="7"/>
  <c r="D139" i="7"/>
  <c r="M305" i="7"/>
  <c r="I139" i="7"/>
  <c r="I227" i="7" s="1"/>
  <c r="I342" i="7" s="1"/>
  <c r="H13" i="3" s="1"/>
  <c r="N308" i="7"/>
  <c r="N305" i="7" s="1"/>
  <c r="D305" i="7"/>
  <c r="L139" i="7"/>
  <c r="L227" i="7" s="1"/>
  <c r="J139" i="7"/>
  <c r="J227" i="7" s="1"/>
  <c r="J127" i="7"/>
  <c r="M224" i="7"/>
  <c r="N131" i="7"/>
  <c r="G343" i="7"/>
  <c r="G127" i="7"/>
  <c r="N45" i="7"/>
  <c r="E341" i="7"/>
  <c r="E127" i="7"/>
  <c r="E12" i="3"/>
  <c r="N129" i="7"/>
  <c r="N83" i="7" l="1"/>
  <c r="D176" i="7"/>
  <c r="F339" i="7"/>
  <c r="E10" i="3"/>
  <c r="J7" i="6" s="1"/>
  <c r="N44" i="7"/>
  <c r="G10" i="3"/>
  <c r="L7" i="6" s="1"/>
  <c r="J10" i="3"/>
  <c r="O7" i="6" s="1"/>
  <c r="L10" i="3"/>
  <c r="Q7" i="6" s="1"/>
  <c r="M339" i="7"/>
  <c r="K339" i="7"/>
  <c r="H339" i="7"/>
  <c r="I224" i="7"/>
  <c r="I339" i="7"/>
  <c r="H10" i="3"/>
  <c r="M7" i="6" s="1"/>
  <c r="H224" i="7"/>
  <c r="N226" i="7"/>
  <c r="J342" i="7"/>
  <c r="J224" i="7"/>
  <c r="D341" i="7"/>
  <c r="L224" i="7"/>
  <c r="L342" i="7"/>
  <c r="N139" i="7"/>
  <c r="D227" i="7"/>
  <c r="F14" i="3"/>
  <c r="B14" i="3" s="1"/>
  <c r="N343" i="7"/>
  <c r="N127" i="7"/>
  <c r="G339" i="7"/>
  <c r="E339" i="7"/>
  <c r="D12" i="3"/>
  <c r="D10" i="3" s="1"/>
  <c r="I7" i="6" l="1"/>
  <c r="N227" i="7"/>
  <c r="N224" i="7" s="1"/>
  <c r="D342" i="7"/>
  <c r="I13" i="3"/>
  <c r="I10" i="3" s="1"/>
  <c r="N7" i="6" s="1"/>
  <c r="J339" i="7"/>
  <c r="D224" i="7"/>
  <c r="C12" i="3"/>
  <c r="N341" i="7"/>
  <c r="K13" i="3"/>
  <c r="K10" i="3" s="1"/>
  <c r="P7" i="6" s="1"/>
  <c r="L339" i="7"/>
  <c r="F10" i="3"/>
  <c r="K7" i="6" s="1"/>
  <c r="C13" i="3" l="1"/>
  <c r="B13" i="3" s="1"/>
  <c r="N342" i="7"/>
  <c r="B12" i="3"/>
  <c r="D339" i="7"/>
  <c r="N339" i="7" s="1"/>
  <c r="C10" i="3" l="1"/>
  <c r="B10" i="3" s="1"/>
  <c r="H7" i="6" l="1"/>
</calcChain>
</file>

<file path=xl/sharedStrings.xml><?xml version="1.0" encoding="utf-8"?>
<sst xmlns="http://schemas.openxmlformats.org/spreadsheetml/2006/main" count="785" uniqueCount="193">
  <si>
    <t>Наименование мероприятия</t>
  </si>
  <si>
    <t>Наименование показателя</t>
  </si>
  <si>
    <t>Значение показателя</t>
  </si>
  <si>
    <t>В том числе по годам реализации</t>
  </si>
  <si>
    <t>Итого</t>
  </si>
  <si>
    <t>Количество</t>
  </si>
  <si>
    <t>км</t>
  </si>
  <si>
    <t>Сумма затрат, в том числе:</t>
  </si>
  <si>
    <t>Местный бюджет</t>
  </si>
  <si>
    <t>Сумма затрат:</t>
  </si>
  <si>
    <t>тыс.руб.</t>
  </si>
  <si>
    <t>Задача 1 : Развитие системы теплоснабжения города Оби Новосибирской области</t>
  </si>
  <si>
    <t>Областной бюджет</t>
  </si>
  <si>
    <t>3.1. Проектирование для строительства, реконструкции, модернизации объектов водоотведения</t>
  </si>
  <si>
    <t>3.2. Строительство, реконструкция, модернизация объектов водоотведения</t>
  </si>
  <si>
    <t>Стоимость единицы</t>
  </si>
  <si>
    <t>Федеральный бюджет</t>
  </si>
  <si>
    <t>Внебюджетные источники</t>
  </si>
  <si>
    <t>Ответственный исполнитель</t>
  </si>
  <si>
    <t>Ожидаемый результат</t>
  </si>
  <si>
    <t>Цель 2 : Обеспечение надежного, устойчивого водоснабжения потребителей города Оби Новосибирской области</t>
  </si>
  <si>
    <t>Цель 3 : Обеспечение надежного, устойчивого водоотведения потребителей города Оби Новосибирской области</t>
  </si>
  <si>
    <t>шт.</t>
  </si>
  <si>
    <t>Примечание</t>
  </si>
  <si>
    <t>шт</t>
  </si>
  <si>
    <t>Таблица 1</t>
  </si>
  <si>
    <t>Источники и объемы расходов по программе</t>
  </si>
  <si>
    <t>Всего</t>
  </si>
  <si>
    <t>Всего финансовых затрат, в том числе из:</t>
  </si>
  <si>
    <t>Федерального бюджета</t>
  </si>
  <si>
    <t>Областного бюджета</t>
  </si>
  <si>
    <t>Местного бюджета</t>
  </si>
  <si>
    <t>Внебюджетных источников</t>
  </si>
  <si>
    <t>Таблица 2</t>
  </si>
  <si>
    <t xml:space="preserve">Источники финансирования </t>
  </si>
  <si>
    <t>местного бюджета</t>
  </si>
  <si>
    <t>№п.п.</t>
  </si>
  <si>
    <t>Наименование расходного обязательства</t>
  </si>
  <si>
    <t>ГРБС</t>
  </si>
  <si>
    <t>РЗ</t>
  </si>
  <si>
    <t>ПР</t>
  </si>
  <si>
    <t>ЦСР</t>
  </si>
  <si>
    <t>КВР</t>
  </si>
  <si>
    <t>Период реализации программы</t>
  </si>
  <si>
    <t>1.</t>
  </si>
  <si>
    <t>Цель 1 : Обеспечение надежного, устойчивого теплоснабжения потребителей города Оби Новосибирской области</t>
  </si>
  <si>
    <t>Задача 1 : Развитие системы водоснабжения города Оби Новосибирской области</t>
  </si>
  <si>
    <t>Цель 4 : Обеспечение надежного, устойчивого электроснабжения потребителей города Оби Новосибирской области</t>
  </si>
  <si>
    <t>Задача 1 : Развитие системы водоотведения города Оби Новосибирской области</t>
  </si>
  <si>
    <t>Задача 1 : Развитие системы электроснабжения города Оби Новосибирской области</t>
  </si>
  <si>
    <t>Итого затрат на решение задачи 1 цели 1, в том числе:</t>
  </si>
  <si>
    <t>Сумма затрат, в т.ч.:</t>
  </si>
  <si>
    <t>Итого затрат по программе, в том числе:</t>
  </si>
  <si>
    <t>Итого затрат на решение задачи 1 цели 3, в том числе:</t>
  </si>
  <si>
    <t>Итого затрат на решение задачи 1 цели 4, в том числе:</t>
  </si>
  <si>
    <t>Итого затрат на решение задачи 1 цели 2, в том числе:</t>
  </si>
  <si>
    <t>2.1. Проектирование для строительства, реконструкции, модернизации объектов водоснабжения</t>
  </si>
  <si>
    <t>2.2. Строительство, реконструкция, модернизация объектов водоснабжения</t>
  </si>
  <si>
    <t>4.1. Проектирование для строительства, реконструкции, модернизации объектов электроснабжения</t>
  </si>
  <si>
    <t>4.2.  Строительство, реконструкция, модернизация объектов электроснабжения</t>
  </si>
  <si>
    <t>Управление ЖКХ и Б, МКУ "ОКС", АО "РЭС"</t>
  </si>
  <si>
    <t>Повышение надежности и качества предоставляемых услуг; снижение уровня износа объектов коммунальной инфраструктуры; обеспечение инженерной инфраструктурой земельных участков</t>
  </si>
  <si>
    <t>Управление ЖКХ и Б, МКУ "ОКС",  МУП "Горводоканал"</t>
  </si>
  <si>
    <t>Управление ЖКХ и Б, МКУ "ОКС". МУП "Горводоканал"</t>
  </si>
  <si>
    <t>согласно ПСД</t>
  </si>
  <si>
    <t>Управление ЖКХ и Б, МКУ "ОКС«</t>
  </si>
  <si>
    <t xml:space="preserve">Финансовые затраты </t>
  </si>
  <si>
    <t>Ед. изм.</t>
  </si>
  <si>
    <t>Управление ЖКХ и Б, МКУ "ОКС«, МУП "Горводоканал«, АО «Аэропорт Толмачево«</t>
  </si>
  <si>
    <t>2.1.1. Разработка ПСД  на  строительство водопроводных сетей частного сектора ул. Жуковского L=615 м, ул.Красноармейская L=470 м, ул.Базарная, L=140м, ул.Новая – L=220м, ул.Ломоносова L=660 м</t>
  </si>
  <si>
    <t>2.1.2.Разработка ПСД на строительство водопроводных сетей от дома № 24 ЖКО Аэропорта 24 до дома № 27 ЖКО Аэропорта диаметром 100 мм (L= 1,6 км)</t>
  </si>
  <si>
    <t>2.1.3.Разработка ПСД на строительство водопроводных сетей частного сектора ул. Рабочая (24 дома)</t>
  </si>
  <si>
    <t>2.1.4. Разработка ПСД на капитальный ремонт водопроводных сетей  ул.Байдукова г.Оби</t>
  </si>
  <si>
    <t>2.1.5.Разработка ПСД на реконструкцию напорно-разводящих сетей города  ул.  Строительная L=1480,0 м, ул.Железнодорожная L=450 м, ул.М.Горького  L=730,0 м</t>
  </si>
  <si>
    <t>2.1.6. Разработка ПСД на реконструкцию водопроводной сети холодного водоснабжения на территории ГАСУСО «Обской психоневрологический интернат" г.Оби</t>
  </si>
  <si>
    <t>2.2.1. Строительство водопроводных сетей ул.Станционная</t>
  </si>
  <si>
    <t>2.2.3.Строительство водопроводных сетей  по ул.О.Кошевого от № 12 до пер. Байдукова– L=50м</t>
  </si>
  <si>
    <t>2.2.4. Капитальный ремонт водопроводных сетей  ул.Байдукова г.Оби</t>
  </si>
  <si>
    <t>3.1.1. Разработка ПСД на реконструкцию КНС-5а и строительство напорного коллектора от ул.Геодезическая до ул.Строительная г.Оби</t>
  </si>
  <si>
    <t>3.1.2. Разработка ПСД на строительство канализационного коллектора по ул. Путейцев г.Оби</t>
  </si>
  <si>
    <t xml:space="preserve">3.1.3.  Разработка ПСД на реконструкцию напорного коллектора Д200мм от КНС-5 г.Оби </t>
  </si>
  <si>
    <t>3.1.5. Разработка ПСД на реконструкцию коллектора от КНС-2 ул.Покрышкина  до самотечного коллектора 1000 мм по ул.Железнодорожная г.Оби</t>
  </si>
  <si>
    <t>3.1.6. Разработка ПСД на реконструкцию КНС-2 с применением энергоэффективного оборудования</t>
  </si>
  <si>
    <t>3.1.7 Разработка ПСД на строительство КНС-6 ул.Муромская г.Оби</t>
  </si>
  <si>
    <t>3.1.8 Разработка ПСД на реконструкцию КНС-4,  ул.Октябрьская г.Оби</t>
  </si>
  <si>
    <t>3.1.9 Разработка ПСД на реконструкцию КНС-7, ул.Дорожников г.Оби</t>
  </si>
  <si>
    <t>3.1.10. Разработка ПСД на строительство новых КНС в квартале I-5</t>
  </si>
  <si>
    <t>3.1.4. Разработка ПСД на реконструкцию КНС-3 и напорного трубопровода 2д 150 мм, ул.Строительная г.Оби</t>
  </si>
  <si>
    <t>3.1.12. Разработка ПСД на  строительство новых КНС в квартале II-6</t>
  </si>
  <si>
    <t>3.2.11. Реконструкция КНС-4, ул. Октябрьская г.Оби</t>
  </si>
  <si>
    <t>3.2.12. Реконструкция  КНС-7, ул. Дорожников г.Оби</t>
  </si>
  <si>
    <t>3.2.13. Реконструкция  КНС-14</t>
  </si>
  <si>
    <t>3.2.14. Строительство напорного коллектора Д110 мм (1 нитка) от КНС-14 до КНС-6</t>
  </si>
  <si>
    <t>3.2.15. Строительство новых КНС в квартале I-5</t>
  </si>
  <si>
    <t>3.2.17. Строительство новых КНС в квартале II-6</t>
  </si>
  <si>
    <t>3.2.18. Строительство напорного коллектора Д63 мм (1 нитка ПЭТ) от КНС (II-6) до главного самотечного коллектора по ул. Строительная г.Оби</t>
  </si>
  <si>
    <t>3.1.13. Разработка ПСД на строительство напорного коллектора Д63 мм (1 нитка ПЭТ) от КНС (II-6) до главного самотечного коллектора по ул. Строительнаяг.Оби</t>
  </si>
  <si>
    <t>3.1.14. Разработка ПСД на строительство самотечных сетей ливневой канализации I очередь</t>
  </si>
  <si>
    <t>3.1.15. Разработка ПСД на строительство самотечных сетей ливневой канализации II очередь</t>
  </si>
  <si>
    <t>3.1.16. Разработка на строительство ливневых очистных сооружений</t>
  </si>
  <si>
    <t>2.2.5. Строительство водопроводных сетей ул.Рабочая</t>
  </si>
  <si>
    <t xml:space="preserve"> 2.2.6.Строительство водопроводных сетей частного сектора ул. Жуковского L=615 м, ул.Красноармейская L=470 м, ул.Базарная, L=140 м, ул.Новая – L=220м, ул.Ломоносова L=660 м</t>
  </si>
  <si>
    <t>2.2.7. Строительство водопроводных сетей от дома № 24 ЖКО Аэропорта 24 до дома № 27 ЖКО Аэропорта диаметром 100 мм, L=1,6 км</t>
  </si>
  <si>
    <t>2.2.8. Строительство  водопроводных сетей  ул.Путейцев г.Оби</t>
  </si>
  <si>
    <t>3.2.19. Строительство самотечных сетей ливневой канализации I очередь</t>
  </si>
  <si>
    <t>3.2.20. Строительство самотечных сетей ливневой канализации II очередь</t>
  </si>
  <si>
    <t>3.2.21. Строительство ливневых очистных сооружений</t>
  </si>
  <si>
    <t>3.2.16. Строительство напорного коллектора Д125 мм (1 нитка ПЭТ) от КНС (I-5) до приемного резервуара КНС-9</t>
  </si>
  <si>
    <t>2.2.2. Строительство  водопроводных сетей  и пожарного резервуара ул.Сигнальная г.Оби</t>
  </si>
  <si>
    <t xml:space="preserve"> 2.2.9. Реконструкция напорно-разводящих сетей города  ул.  Строительная L=1480,0 м, ул.Железнодорожная L=450 м, ул.М.Горького  L=730,0 м</t>
  </si>
  <si>
    <t>2.2.10. Реконструкция водопроводной сети холодного водоснабжения на территории ГАСУСО «Обской психоневрологический интернат" г.Оби</t>
  </si>
  <si>
    <t>2.2.11. Устройство дублирующей связи Д250 мм в машинном зале ВНС-2</t>
  </si>
  <si>
    <t>2.2.12. Приобретение и установка резервных насосов СД 315/50 в ВНС-1 (2 шт.)</t>
  </si>
  <si>
    <t>2.2.13. Приобретение и замена насосов в ВНС-2 на СД 315/50 (2 шт.)</t>
  </si>
  <si>
    <t>2.2.14. Приобретение и установка резервных насосов СД 315/50 в ВНС-2 (2 шт.)</t>
  </si>
  <si>
    <t>3.1.11. Разработка ПСД на строительство напорного коллектора Д125 мм (1 нитка ПЭТ) от КНС (I-5) до приемного резервуара КНС-9</t>
  </si>
  <si>
    <t>3.2.1. Реконструкция системы водоотведения г.Оби (реконструкция КНС-9, строительство КНС-8, строительство напорного коллектора от КНС-9 до ул. Строительная Д 1000мм)</t>
  </si>
  <si>
    <t>3.2.3. Реконструкция КНС-5а и строительство напорного коллектора от ул.Геодезическая до ул.Строительная г.Оби</t>
  </si>
  <si>
    <t>3.2.4. Строительство канализационного коллектора по ул. Путейцев г.Оби</t>
  </si>
  <si>
    <t xml:space="preserve">3.2.5.  Реконструкция напорного коллектора Д200мм от КНС-5 г.Оби </t>
  </si>
  <si>
    <t>3.2.6. Реконструкция КНС-3 и напорного трубопровода 2д 150 мм, ул.Строительная г.Оби</t>
  </si>
  <si>
    <t>3.2.7. Реконструкция коллектора от КНС-2 ул.Покрышкина  до самотечного коллектора 1000 мм по ул.Железнодорожная г.Оби</t>
  </si>
  <si>
    <t>3.2.8. Реконструкция КНС-2 с применением энергоэффективного оборудования</t>
  </si>
  <si>
    <t xml:space="preserve"> 3.2.9.Строительство второй нитки напорного канализационного коллектора от КНС-1 г.Обь до ул. Невельского г.Новосибирска L=9,2 км d=500мм</t>
  </si>
  <si>
    <t>3.2.10. Строительство КНС-6 ул.Муромская г.Оби</t>
  </si>
  <si>
    <t>3.2.2. Строительство КНС и напорного коллектора от ул.Путейцев г.Оби под железной дорогой до  КНС-6 ул.Муромская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</si>
  <si>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</si>
  <si>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</si>
  <si>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</si>
  <si>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</si>
  <si>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</si>
  <si>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</si>
  <si>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</si>
  <si>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</si>
  <si>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</si>
  <si>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2033 год</t>
  </si>
  <si>
    <t>Повышение надежности и качества предоставляемых услуг; снижение уровня износа объектов коммунальной инфраструктуры</t>
  </si>
  <si>
    <t>Сумма затрат</t>
  </si>
  <si>
    <t>тыс. руб.</t>
  </si>
  <si>
    <t>комплект</t>
  </si>
  <si>
    <t>4.1.3.Разработка ПСД на реконструкцию ВЛ-2 от ТП 6560 (0,58км) ул. Береговая, 147-165, 160-202, Вокзальная, 199, 199А, 202</t>
  </si>
  <si>
    <t>4.1.1.Разработка ПСД на реконструкцию КТПМ-6089 с заменой на КТПН проходного типа на перекрёстке ул. Вокзальная-пер.Водопроводный</t>
  </si>
  <si>
    <t>4.1.2.Разработка ПСД на реконструкцию электроснабжения потребителей от ВЛ-0,4 ТП-6072 ВЛ-5 участок по ул. Толстого, 2-21</t>
  </si>
  <si>
    <t>4.1.4.Разработка ПСД на реконструкцию  ВЛ-1, ВЛ-2 от ТП 6009 ( 0,88км) ул. Береговая, 89-111, 96-122,  113-145, 124-158, Крылова, 57-85, 60-78, Вокзальная, 145, 146</t>
  </si>
  <si>
    <t xml:space="preserve">4.1.5.Разработка ПСД на реконструкцию  ВЛ-1, ВЛ-3 от ТП 6093
</t>
  </si>
  <si>
    <t xml:space="preserve">4.1.6.Разработка ПСД на реконструкцию ВЛ-1 от ТП-6022 ул. Пушкина, 30-45, 25-35 ,  ул. Заводская, 48-54, 35А, 35-49
</t>
  </si>
  <si>
    <t xml:space="preserve">4.1.7.Разработка ПСД на реконструкцию ВЛ-3 от ТП-6017 ул. Геодезическая 7,9,11,15,17,19
</t>
  </si>
  <si>
    <t xml:space="preserve">4.1.8.Разработка ПСД на реконструкцию ВЛ-2 от ТП-6015 ул. Геодезическая 53-55,58,59,68,70
</t>
  </si>
  <si>
    <t>4.1.9.Разработка ПСД на реконструкцию электрооборудования РП-6001 с заменой маслянных выключателей на вакуумные и релейной защиты на микропроцессорную (3 ячейки)</t>
  </si>
  <si>
    <t>4.1.10.Разработка ПСД на реконструкцию электрооборудования РП-6002 с заменой маслянных выключателей на вакуумные и релейной защиты на микропроцессорную (3 ячейки)</t>
  </si>
  <si>
    <t xml:space="preserve">4.1.11.Разработка ПСД на реконструкцию КТПМ-6029 с заменой на КТПН проходного типа на ул. Станционная, 66-68 </t>
  </si>
  <si>
    <t xml:space="preserve">4.1.12.Разработка ПСД на реконструкцию ЛЭП-0,4 кВ  от ТП-6079 до школы № 1 на ул. ЖКО Аэропорта, 32 </t>
  </si>
  <si>
    <t xml:space="preserve">4.1.13.Разработка ПСД на реконструкцию КТПМ-6051 с заменой на КТПН проходного типа на ул. Станционная, 156 </t>
  </si>
  <si>
    <t>4.1.14.Разработка ПСД на реконструкцию ЛЭП-10 кВ Ф-508 от РП-6005 яч. 8 участок ТП-6108-ТП-6081 с заменой КТПН-81 на КТПН проходного типа</t>
  </si>
  <si>
    <t>4.1.15.Разработка ПСД на реконструкцию электрооборудования РП-6005 с заменой маслянных выключателей на вакуумные и релейной защиты на микропроцессорную (3 ячейки)</t>
  </si>
  <si>
    <t>4.1.16.Разработка ПСД на реконструкцию электрооборудования РП-6004 с заменой маслянных выключателей на вакуумные и релейной защиты на микропроцессорную (3 ячейки)</t>
  </si>
  <si>
    <t xml:space="preserve">4.2.1.Реконструкция КТПМ-6089 с заменой на КТПН проходного типа на перекрёстке ул. Вокзальная-пер.Водопроводный </t>
  </si>
  <si>
    <t>4.2.2.Реконструкция электроснабжения потребителей от ВЛ-0,4 ТП-6072 ВЛ-5 участок по ул. Л. Толстого, 2-21</t>
  </si>
  <si>
    <t>4.2.3.Реконструкция электроснабжения потребителей ВЛ-2 от ТП 6560 (0,58км) ул. Береговая, 147-165, 160-202, Вокзальная, 199, 199А, 202</t>
  </si>
  <si>
    <t>4.2.4.Реконструкция электроснабжения потребителей  ВЛ-1, ВЛ-2 от ТП 6009 ( 0,88км) ул. Береговая, 89-111, 96-122,  113-145, 124-158, Крылова, 57-85, 60-78, Вокзальная, 145,146</t>
  </si>
  <si>
    <t xml:space="preserve">4.2.5.Реконструкция электроснабжения потребителей  ВЛ-1, ВЛ-3 от ТП 6093
</t>
  </si>
  <si>
    <t xml:space="preserve">4.2.6.Реконструкция электроснабжения потребителей ВЛ-1 от ТП-6022 ул. Пушкина, 30-45, 25-35 ,  ул. Заводская, 48-54, 35А, 35-49
</t>
  </si>
  <si>
    <t xml:space="preserve">4.2.7.Реконструкция ВЛ-3 от ТП-6017 ул. Геодезическая 7,9,11,15,17,19
</t>
  </si>
  <si>
    <t xml:space="preserve">4.2.8.Реконструкция ВЛ-2 от ТП-6015 ул. Геодезическая 53-55,58,59,68,70
</t>
  </si>
  <si>
    <t>4.2.9.Реконструкция электрооборудования РП-6001 с заменой маслянных выключателей на вакуумные и релейной защиты на микропроцессорную (10 ячеек)</t>
  </si>
  <si>
    <t>4.2.10.Реконструкция электрооборудования РП-6002 с заменой маслянных выключателей на вакуумные и релейной защиты на микропроцессорную (13 ячеек)</t>
  </si>
  <si>
    <t xml:space="preserve">4.2.11.Реконструкция ЛЭП-0,4 кВ  от ТП-6079 до школы № 1 на ул. ЖКО Аэропорта, 32 </t>
  </si>
  <si>
    <t xml:space="preserve">4.2.12.Реконструкция КТПМ-6051 с заменой на КТПН проходного типа на ул. Станционная, 156 </t>
  </si>
  <si>
    <t xml:space="preserve">4.2.13.Реконструкция ЛЭП-0,4 кВ  от ТП-6079 до школы № 1 на ул. ЖКО Аэропорта, 32 </t>
  </si>
  <si>
    <t>4.2.14.Реконструкция ЛЭП-10 кВ Ф-508 от РП-6005 яч. 8 участок ТП-6108-ТП-6081 с заменой КТПН-81 на КТПН проходного типа</t>
  </si>
  <si>
    <t>2.2.15. Установка дополнительных пожарных гидрантов на существующих сетях водоснабжения</t>
  </si>
  <si>
    <t>Приложение 2</t>
  </si>
  <si>
    <t>1.1. Строительство, реконструкция и модернизация   объектов теплоснабжения</t>
  </si>
  <si>
    <t>1.1.1. Исполнение схемы теплоснабжения единой теплоснабжающей организацией ООО "Центр" (приведение муниципальных тепловых сетей г.Оби  в нормативное состояние)</t>
  </si>
  <si>
    <t>1.2.1. Приобретение материалов для выполнения текущего ремонта на инженерных сетях г.Оби</t>
  </si>
  <si>
    <t xml:space="preserve">Мероприятия  Программы </t>
  </si>
  <si>
    <t xml:space="preserve">        Сводные финансовые затраты Программы</t>
  </si>
  <si>
    <t>Программы в разрезе реестра расходных обязательств и ведомственной структуры расходов</t>
  </si>
  <si>
    <t>Выполнение мероприятий по программе комплексного развития системы коммунальной инфраструктуры  города Оби Новосибирской области на 2024-2028 годы и период до 2034 года</t>
  </si>
  <si>
    <t>2.1.7. Разработка ПСД на строительство второй нитки водовода Д500 мм от г. Новосибирска (от точки подключения на ул.Связистов до ВНС-1)</t>
  </si>
  <si>
    <t>2.1.8. Разработка ПСД на строительство второй нитки водовода Д500мм (от резервного водозабора подземных вод мощностью 50 тыс. м3/сут, предполагаемого к размещению в районе ТЭЦ-6 до ВНС- 1).</t>
  </si>
  <si>
    <t>2.1.9. Разработка ПСД на строительство второго РЧВ V=2400 м3 на площадке ВНС-1 с обвязкой существующего РЧВ и устройством второго всасывающего водовода в ВНС-1</t>
  </si>
  <si>
    <t>2.1.10. Разработка ПСД на строительство второй нитки водовода 500мм (от ВНС-1 до распределительной камеры в районе ул. ул. Калинина) с устройством камер переключения с существующим водоводом.</t>
  </si>
  <si>
    <t>2.1.11. Разработка ПСД на строительство второго водовода Д300 мм от РЧВ до ВНС-2</t>
  </si>
  <si>
    <t>2.1.12. Разработка ПСД на строительство водопроводных сетей от дома № 12 ул. О. Кошевого до пер. Байдукова</t>
  </si>
  <si>
    <t>2.2.16. Строительство водопроводных сетей от дома № 12 ул. О. Кошевого до пер. Байдукова</t>
  </si>
  <si>
    <t>Приложение 1</t>
  </si>
  <si>
    <t>2.2.17. Строительство водопроводных сетей ул. Тенистая</t>
  </si>
  <si>
    <t xml:space="preserve">км </t>
  </si>
  <si>
    <t>2.2.18. Строительство водопроводных сетей ул. Сигнальная (ИЖС)</t>
  </si>
  <si>
    <t>2.1.13. Разработка ПСД на строительство водопроводных сетей ул. Сигнальная (ИЖС)</t>
  </si>
  <si>
    <t>к  Решению 31 сессии Совета депутатов города Оби Новосибирской области от 05.12.2024г. №417</t>
  </si>
  <si>
    <t xml:space="preserve">к  Решению 31 сессии Совета депутатов города Оби Новосибирской области от 05.12.2024г. № 417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</si>
</sst>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>
      <alignment horizontal="left" wrapText="1"/>
    </xf>
  </cellStyleXfs>
  <cellXfs count="173">
    <xf numFmtId="0" fontId="0" fillId="0" borderId="0" xfId="0"/>
    <xf numFmtId="0" fontId="8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8" fillId="2" borderId="0" xfId="0" applyFont="1" applyFill="1"/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justify" vertical="top" wrapText="1"/>
    </xf>
    <xf numFmtId="0" fontId="8" fillId="2" borderId="1" xfId="0" applyFont="1" applyFill="1" applyBorder="1"/>
    <xf numFmtId="164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justify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/>
    <xf numFmtId="0" fontId="9" fillId="2" borderId="0" xfId="0" applyFont="1" applyFill="1" applyAlignment="1">
      <alignment horizontal="center" vertical="center"/>
    </xf>
    <xf numFmtId="0" fontId="4" fillId="2" borderId="0" xfId="0" applyFont="1" applyFill="1"/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 wrapText="1"/>
    </xf>
    <xf numFmtId="164" fontId="12" fillId="2" borderId="6" xfId="0" applyNumberFormat="1" applyFont="1" applyFill="1" applyBorder="1" applyAlignment="1">
      <alignment vertical="center" wrapText="1"/>
    </xf>
    <xf numFmtId="164" fontId="4" fillId="2" borderId="0" xfId="0" applyNumberFormat="1" applyFont="1" applyFill="1"/>
    <xf numFmtId="164" fontId="9" fillId="2" borderId="0" xfId="0" applyNumberFormat="1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top" wrapText="1"/>
    </xf>
    <xf numFmtId="164" fontId="2" fillId="2" borderId="6" xfId="0" applyNumberFormat="1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vertical="center" wrapText="1"/>
    </xf>
    <xf numFmtId="164" fontId="12" fillId="2" borderId="19" xfId="0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vertical="center" wrapText="1"/>
    </xf>
    <xf numFmtId="164" fontId="14" fillId="2" borderId="15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center"/>
    </xf>
    <xf numFmtId="164" fontId="3" fillId="2" borderId="15" xfId="0" applyNumberFormat="1" applyFont="1" applyFill="1" applyBorder="1" applyAlignment="1">
      <alignment horizontal="center" vertical="center" wrapText="1"/>
    </xf>
    <xf numFmtId="164" fontId="12" fillId="2" borderId="19" xfId="0" applyNumberFormat="1" applyFont="1" applyFill="1" applyBorder="1" applyAlignment="1">
      <alignment horizontal="center" vertical="center" wrapText="1"/>
    </xf>
    <xf numFmtId="164" fontId="12" fillId="2" borderId="1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justify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164" fontId="12" fillId="2" borderId="1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16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vertical="center" wrapText="1"/>
    </xf>
    <xf numFmtId="164" fontId="12" fillId="2" borderId="18" xfId="0" applyNumberFormat="1" applyFont="1" applyFill="1" applyBorder="1" applyAlignment="1">
      <alignment vertical="center" wrapText="1"/>
    </xf>
    <xf numFmtId="164" fontId="12" fillId="2" borderId="20" xfId="0" applyNumberFormat="1" applyFont="1" applyFill="1" applyBorder="1" applyAlignment="1">
      <alignment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/>
    </xf>
    <xf numFmtId="2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19" fillId="2" borderId="19" xfId="0" applyNumberFormat="1" applyFont="1" applyFill="1" applyBorder="1" applyAlignment="1">
      <alignment vertical="center" wrapText="1"/>
    </xf>
    <xf numFmtId="164" fontId="19" fillId="2" borderId="20" xfId="0" applyNumberFormat="1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1" fontId="3" fillId="2" borderId="16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wrapText="1"/>
    </xf>
    <xf numFmtId="164" fontId="12" fillId="2" borderId="18" xfId="0" applyNumberFormat="1" applyFont="1" applyFill="1" applyBorder="1" applyAlignment="1">
      <alignment horizontal="center" vertical="center" wrapText="1"/>
    </xf>
    <xf numFmtId="164" fontId="12" fillId="2" borderId="19" xfId="0" applyNumberFormat="1" applyFont="1" applyFill="1" applyBorder="1" applyAlignment="1">
      <alignment horizontal="center" vertical="center" wrapText="1"/>
    </xf>
    <xf numFmtId="164" fontId="12" fillId="2" borderId="20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164" fontId="3" fillId="2" borderId="21" xfId="0" applyNumberFormat="1" applyFont="1" applyFill="1" applyBorder="1" applyAlignment="1">
      <alignment vertical="top" wrapText="1"/>
    </xf>
    <xf numFmtId="164" fontId="3" fillId="2" borderId="23" xfId="0" applyNumberFormat="1" applyFont="1" applyFill="1" applyBorder="1" applyAlignment="1">
      <alignment vertical="top" wrapText="1"/>
    </xf>
    <xf numFmtId="164" fontId="3" fillId="2" borderId="21" xfId="0" applyNumberFormat="1" applyFont="1" applyFill="1" applyBorder="1" applyAlignment="1">
      <alignment vertical="center" wrapText="1"/>
    </xf>
    <xf numFmtId="164" fontId="3" fillId="2" borderId="23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top" wrapText="1"/>
    </xf>
    <xf numFmtId="164" fontId="2" fillId="2" borderId="5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12" fillId="2" borderId="17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3" fillId="2" borderId="22" xfId="0" applyNumberFormat="1" applyFont="1" applyFill="1" applyBorder="1" applyAlignment="1">
      <alignment vertical="top" wrapText="1"/>
    </xf>
    <xf numFmtId="2" fontId="12" fillId="2" borderId="5" xfId="0" applyNumberFormat="1" applyFont="1" applyFill="1" applyBorder="1" applyAlignment="1">
      <alignment vertical="center" wrapText="1"/>
    </xf>
    <xf numFmtId="0" fontId="12" fillId="2" borderId="21" xfId="0" applyFont="1" applyFill="1" applyBorder="1" applyAlignment="1">
      <alignment wrapText="1"/>
    </xf>
    <xf numFmtId="0" fontId="12" fillId="2" borderId="23" xfId="0" applyFont="1" applyFill="1" applyBorder="1" applyAlignment="1">
      <alignment wrapText="1"/>
    </xf>
    <xf numFmtId="164" fontId="2" fillId="2" borderId="23" xfId="0" applyNumberFormat="1" applyFont="1" applyFill="1" applyBorder="1" applyAlignment="1">
      <alignment vertical="center" wrapText="1"/>
    </xf>
    <xf numFmtId="164" fontId="12" fillId="2" borderId="5" xfId="0" applyNumberFormat="1" applyFont="1" applyFill="1" applyBorder="1" applyAlignment="1">
      <alignment vertical="top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13" xfId="0" applyNumberFormat="1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164" fontId="9" fillId="2" borderId="18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164" fontId="2" fillId="2" borderId="21" xfId="0" applyNumberFormat="1" applyFont="1" applyFill="1" applyBorder="1" applyAlignment="1">
      <alignment vertical="center" wrapText="1"/>
    </xf>
    <xf numFmtId="164" fontId="2" fillId="2" borderId="22" xfId="0" applyNumberFormat="1" applyFont="1" applyFill="1" applyBorder="1" applyAlignment="1">
      <alignment vertical="center" wrapText="1"/>
    </xf>
    <xf numFmtId="0" fontId="12" fillId="2" borderId="27" xfId="0" applyFont="1" applyFill="1" applyBorder="1" applyAlignment="1">
      <alignment wrapText="1"/>
    </xf>
    <xf numFmtId="0" fontId="12" fillId="2" borderId="28" xfId="0" applyFont="1" applyFill="1" applyBorder="1" applyAlignment="1">
      <alignment wrapText="1"/>
    </xf>
    <xf numFmtId="0" fontId="5" fillId="2" borderId="1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2">
    <cellStyle name="xl49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9"/>
  <sheetViews>
    <sheetView topLeftCell="A340" workbookViewId="0">
      <selection sqref="A1:P343"/>
    </sheetView>
  </sheetViews>
  <sheetFormatPr defaultRowHeight="15" x14ac:dyDescent="0.25"/>
  <cols>
    <col min="1" max="1" width="17.5703125" style="15" customWidth="1"/>
    <col min="2" max="2" width="12.42578125" style="13" customWidth="1"/>
    <col min="3" max="3" width="6.42578125" style="14" customWidth="1"/>
    <col min="4" max="4" width="10" style="13" customWidth="1"/>
    <col min="5" max="5" width="9.28515625" style="13" customWidth="1"/>
    <col min="6" max="6" width="8.28515625" style="13" customWidth="1"/>
    <col min="7" max="7" width="8" style="13" customWidth="1"/>
    <col min="8" max="8" width="8.7109375" style="13" customWidth="1"/>
    <col min="9" max="9" width="7.85546875" style="13" customWidth="1"/>
    <col min="10" max="10" width="9.140625" style="13" customWidth="1"/>
    <col min="11" max="11" width="8.28515625" style="13" customWidth="1"/>
    <col min="12" max="13" width="8.140625" style="13" customWidth="1"/>
    <col min="14" max="14" width="10" style="13" customWidth="1"/>
    <col min="15" max="15" width="9.5703125" style="13" customWidth="1"/>
    <col min="16" max="16" width="11" style="13" customWidth="1"/>
    <col min="17" max="17" width="10.7109375" style="16" customWidth="1"/>
    <col min="18" max="16384" width="9.140625" style="17"/>
  </cols>
  <sheetData>
    <row r="1" spans="1:17" ht="21.75" customHeight="1" x14ac:dyDescent="0.25"/>
    <row r="2" spans="1:17" ht="15.75" customHeight="1" x14ac:dyDescent="0.25">
      <c r="I2" s="86" t="s">
        <v>186</v>
      </c>
      <c r="J2" s="17"/>
    </row>
    <row r="3" spans="1:17" ht="39" customHeight="1" x14ac:dyDescent="0.3">
      <c r="H3" s="17"/>
      <c r="I3" s="130" t="s">
        <v>192</v>
      </c>
      <c r="J3" s="130"/>
      <c r="K3" s="130"/>
      <c r="L3" s="130"/>
      <c r="M3" s="130"/>
      <c r="N3" s="130"/>
      <c r="O3" s="130"/>
      <c r="P3" s="130"/>
      <c r="Q3" s="18"/>
    </row>
    <row r="4" spans="1:17" ht="15.75" customHeight="1" x14ac:dyDescent="0.25"/>
    <row r="5" spans="1:17" ht="18.75" x14ac:dyDescent="0.3">
      <c r="A5" s="139" t="s">
        <v>175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9"/>
    </row>
    <row r="6" spans="1:17" ht="5.25" customHeight="1" thickBot="1" x14ac:dyDescent="0.3"/>
    <row r="7" spans="1:17" ht="15.75" customHeight="1" x14ac:dyDescent="0.25">
      <c r="A7" s="140" t="s">
        <v>0</v>
      </c>
      <c r="B7" s="141" t="s">
        <v>1</v>
      </c>
      <c r="C7" s="143" t="s">
        <v>67</v>
      </c>
      <c r="D7" s="145" t="s">
        <v>2</v>
      </c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</row>
    <row r="8" spans="1:17" ht="15" customHeight="1" x14ac:dyDescent="0.25">
      <c r="A8" s="131"/>
      <c r="B8" s="142"/>
      <c r="C8" s="144"/>
      <c r="D8" s="148" t="s">
        <v>3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50"/>
    </row>
    <row r="9" spans="1:17" ht="74.25" customHeight="1" x14ac:dyDescent="0.25">
      <c r="A9" s="131"/>
      <c r="B9" s="142"/>
      <c r="C9" s="144"/>
      <c r="D9" s="61">
        <v>2024</v>
      </c>
      <c r="E9" s="61">
        <v>2025</v>
      </c>
      <c r="F9" s="61">
        <v>2026</v>
      </c>
      <c r="G9" s="61">
        <v>2027</v>
      </c>
      <c r="H9" s="61">
        <v>2028</v>
      </c>
      <c r="I9" s="61">
        <v>2029</v>
      </c>
      <c r="J9" s="61">
        <v>2030</v>
      </c>
      <c r="K9" s="61">
        <v>2031</v>
      </c>
      <c r="L9" s="61">
        <v>2032</v>
      </c>
      <c r="M9" s="61">
        <v>2033</v>
      </c>
      <c r="N9" s="61" t="s">
        <v>4</v>
      </c>
      <c r="O9" s="20" t="s">
        <v>18</v>
      </c>
      <c r="P9" s="21" t="s">
        <v>19</v>
      </c>
      <c r="Q9" s="22"/>
    </row>
    <row r="10" spans="1:17" ht="20.25" customHeight="1" x14ac:dyDescent="0.25">
      <c r="A10" s="133" t="s">
        <v>45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5"/>
      <c r="Q10" s="23"/>
    </row>
    <row r="11" spans="1:17" ht="22.5" customHeight="1" x14ac:dyDescent="0.25">
      <c r="A11" s="133" t="s">
        <v>11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5"/>
      <c r="Q11" s="23"/>
    </row>
    <row r="12" spans="1:17" ht="37.5" hidden="1" customHeight="1" x14ac:dyDescent="0.25">
      <c r="A12" s="115"/>
      <c r="B12" s="61"/>
      <c r="C12" s="62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74"/>
      <c r="P12" s="75"/>
      <c r="Q12" s="26"/>
    </row>
    <row r="13" spans="1:17" ht="33" hidden="1" customHeight="1" x14ac:dyDescent="0.25">
      <c r="A13" s="115"/>
      <c r="B13" s="61"/>
      <c r="C13" s="6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46"/>
      <c r="P13" s="47"/>
      <c r="Q13" s="26"/>
    </row>
    <row r="14" spans="1:17" ht="37.5" hidden="1" customHeight="1" x14ac:dyDescent="0.25">
      <c r="A14" s="115"/>
      <c r="B14" s="61"/>
      <c r="C14" s="6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46"/>
      <c r="P14" s="47"/>
      <c r="Q14" s="26"/>
    </row>
    <row r="15" spans="1:17" ht="43.5" hidden="1" customHeight="1" x14ac:dyDescent="0.25">
      <c r="A15" s="115"/>
      <c r="B15" s="61"/>
      <c r="C15" s="6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46"/>
      <c r="P15" s="47"/>
      <c r="Q15" s="26"/>
    </row>
    <row r="16" spans="1:17" ht="33.75" hidden="1" customHeight="1" x14ac:dyDescent="0.25">
      <c r="A16" s="115"/>
      <c r="B16" s="61"/>
      <c r="C16" s="6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46"/>
      <c r="P16" s="47"/>
      <c r="Q16" s="26"/>
    </row>
    <row r="17" spans="1:18" ht="29.25" hidden="1" customHeight="1" x14ac:dyDescent="0.25">
      <c r="A17" s="115"/>
      <c r="B17" s="61"/>
      <c r="C17" s="6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46"/>
      <c r="P17" s="47"/>
      <c r="Q17" s="26"/>
    </row>
    <row r="18" spans="1:18" ht="24" hidden="1" customHeight="1" x14ac:dyDescent="0.25">
      <c r="A18" s="115"/>
      <c r="B18" s="61"/>
      <c r="C18" s="6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46"/>
      <c r="P18" s="47"/>
      <c r="Q18" s="26"/>
    </row>
    <row r="19" spans="1:18" ht="27.75" hidden="1" customHeight="1" x14ac:dyDescent="0.25">
      <c r="A19" s="154"/>
      <c r="B19" s="61"/>
      <c r="C19" s="62"/>
      <c r="D19" s="24"/>
      <c r="E19" s="24"/>
      <c r="F19" s="27"/>
      <c r="G19" s="27"/>
      <c r="H19" s="27"/>
      <c r="I19" s="27"/>
      <c r="J19" s="27"/>
      <c r="K19" s="25"/>
      <c r="L19" s="28"/>
      <c r="M19" s="28"/>
      <c r="N19" s="24"/>
      <c r="O19" s="112"/>
      <c r="P19" s="97"/>
      <c r="Q19" s="26"/>
    </row>
    <row r="20" spans="1:18" ht="34.5" hidden="1" customHeight="1" x14ac:dyDescent="0.25">
      <c r="A20" s="154"/>
      <c r="B20" s="61"/>
      <c r="C20" s="62"/>
      <c r="D20" s="25"/>
      <c r="E20" s="25"/>
      <c r="F20" s="29"/>
      <c r="G20" s="29"/>
      <c r="H20" s="29"/>
      <c r="I20" s="29"/>
      <c r="J20" s="29"/>
      <c r="K20" s="25"/>
      <c r="L20" s="25"/>
      <c r="M20" s="25"/>
      <c r="N20" s="25"/>
      <c r="O20" s="113"/>
      <c r="P20" s="98"/>
      <c r="Q20" s="26"/>
    </row>
    <row r="21" spans="1:18" ht="33" hidden="1" customHeight="1" x14ac:dyDescent="0.25">
      <c r="A21" s="100"/>
      <c r="B21" s="61"/>
      <c r="C21" s="62"/>
      <c r="D21" s="24"/>
      <c r="E21" s="24"/>
      <c r="F21" s="29"/>
      <c r="G21" s="29"/>
      <c r="H21" s="29"/>
      <c r="I21" s="29"/>
      <c r="J21" s="29"/>
      <c r="K21" s="25"/>
      <c r="L21" s="25"/>
      <c r="M21" s="25"/>
      <c r="N21" s="24"/>
      <c r="O21" s="30"/>
      <c r="P21" s="47"/>
      <c r="Q21" s="26"/>
    </row>
    <row r="22" spans="1:18" ht="36.75" hidden="1" customHeight="1" x14ac:dyDescent="0.25">
      <c r="A22" s="101"/>
      <c r="B22" s="61"/>
      <c r="C22" s="62"/>
      <c r="D22" s="25"/>
      <c r="E22" s="25"/>
      <c r="F22" s="29"/>
      <c r="G22" s="29"/>
      <c r="H22" s="29"/>
      <c r="I22" s="29"/>
      <c r="J22" s="29"/>
      <c r="K22" s="25"/>
      <c r="L22" s="25"/>
      <c r="M22" s="25"/>
      <c r="N22" s="25"/>
      <c r="O22" s="46"/>
      <c r="P22" s="47"/>
      <c r="Q22" s="26"/>
    </row>
    <row r="23" spans="1:18" ht="21.75" hidden="1" customHeight="1" x14ac:dyDescent="0.25">
      <c r="A23" s="131"/>
      <c r="B23" s="61"/>
      <c r="C23" s="62"/>
      <c r="D23" s="24"/>
      <c r="E23" s="25"/>
      <c r="F23" s="29"/>
      <c r="G23" s="29"/>
      <c r="H23" s="29"/>
      <c r="I23" s="29"/>
      <c r="J23" s="29"/>
      <c r="K23" s="25"/>
      <c r="L23" s="25"/>
      <c r="M23" s="25"/>
      <c r="N23" s="24"/>
      <c r="O23" s="60"/>
      <c r="P23" s="59"/>
      <c r="Q23" s="26"/>
    </row>
    <row r="24" spans="1:18" ht="35.25" hidden="1" customHeight="1" x14ac:dyDescent="0.25">
      <c r="A24" s="131"/>
      <c r="B24" s="61"/>
      <c r="C24" s="62"/>
      <c r="D24" s="25"/>
      <c r="E24" s="25"/>
      <c r="F24" s="29"/>
      <c r="G24" s="29"/>
      <c r="H24" s="29"/>
      <c r="I24" s="29"/>
      <c r="J24" s="29"/>
      <c r="K24" s="25"/>
      <c r="L24" s="25"/>
      <c r="M24" s="25"/>
      <c r="N24" s="25"/>
      <c r="O24" s="60"/>
      <c r="P24" s="59"/>
      <c r="Q24" s="26"/>
    </row>
    <row r="25" spans="1:18" ht="25.5" customHeight="1" x14ac:dyDescent="0.25">
      <c r="A25" s="115" t="s">
        <v>172</v>
      </c>
      <c r="B25" s="61" t="s">
        <v>5</v>
      </c>
      <c r="C25" s="62" t="s">
        <v>6</v>
      </c>
      <c r="D25" s="25">
        <f>D32+D34</f>
        <v>10.9</v>
      </c>
      <c r="E25" s="25">
        <f t="shared" ref="E25:M25" si="0">E32+E34</f>
        <v>11</v>
      </c>
      <c r="F25" s="25">
        <f t="shared" si="0"/>
        <v>11</v>
      </c>
      <c r="G25" s="25">
        <f t="shared" si="0"/>
        <v>1</v>
      </c>
      <c r="H25" s="25">
        <f t="shared" si="0"/>
        <v>1</v>
      </c>
      <c r="I25" s="25">
        <f t="shared" si="0"/>
        <v>0.7</v>
      </c>
      <c r="J25" s="25">
        <f t="shared" si="0"/>
        <v>1.4</v>
      </c>
      <c r="K25" s="25">
        <f t="shared" si="0"/>
        <v>0</v>
      </c>
      <c r="L25" s="25">
        <f t="shared" si="0"/>
        <v>0</v>
      </c>
      <c r="M25" s="25">
        <f t="shared" si="0"/>
        <v>0</v>
      </c>
      <c r="N25" s="25">
        <f>D25+E25+F25+G25+H25+I25+J25+K25+L25+M25</f>
        <v>37</v>
      </c>
      <c r="O25" s="112"/>
      <c r="P25" s="97"/>
      <c r="Q25" s="26"/>
    </row>
    <row r="26" spans="1:18" ht="30.75" customHeight="1" x14ac:dyDescent="0.25">
      <c r="A26" s="115"/>
      <c r="B26" s="61" t="s">
        <v>15</v>
      </c>
      <c r="C26" s="62" t="s">
        <v>10</v>
      </c>
      <c r="D26" s="25">
        <f>D27/D25</f>
        <v>1489.0917431192661</v>
      </c>
      <c r="E26" s="25">
        <f t="shared" ref="E26:J26" si="1">E27/E25</f>
        <v>1712.4</v>
      </c>
      <c r="F26" s="25">
        <f t="shared" si="1"/>
        <v>1711.8545454545456</v>
      </c>
      <c r="G26" s="25">
        <f t="shared" si="1"/>
        <v>10041</v>
      </c>
      <c r="H26" s="25">
        <f t="shared" si="1"/>
        <v>10071</v>
      </c>
      <c r="I26" s="25">
        <f t="shared" si="1"/>
        <v>11065.714285714286</v>
      </c>
      <c r="J26" s="25">
        <f t="shared" si="1"/>
        <v>8832.8571428571431</v>
      </c>
      <c r="K26" s="25">
        <v>0</v>
      </c>
      <c r="L26" s="25">
        <v>0</v>
      </c>
      <c r="M26" s="25">
        <v>0</v>
      </c>
      <c r="N26" s="25">
        <f>N27/N25</f>
        <v>2543.8351351351348</v>
      </c>
      <c r="O26" s="114"/>
      <c r="P26" s="98"/>
      <c r="Q26" s="26"/>
    </row>
    <row r="27" spans="1:18" ht="30.75" customHeight="1" x14ac:dyDescent="0.25">
      <c r="A27" s="115"/>
      <c r="B27" s="61" t="s">
        <v>51</v>
      </c>
      <c r="C27" s="62" t="s">
        <v>10</v>
      </c>
      <c r="D27" s="25">
        <f>D28+D29+D30+D31</f>
        <v>16231.1</v>
      </c>
      <c r="E27" s="25">
        <f t="shared" ref="E27:L27" si="2">E28+E29+E30+E31</f>
        <v>18836.400000000001</v>
      </c>
      <c r="F27" s="25">
        <f t="shared" si="2"/>
        <v>18830.400000000001</v>
      </c>
      <c r="G27" s="25">
        <f t="shared" si="2"/>
        <v>10041</v>
      </c>
      <c r="H27" s="25">
        <f t="shared" si="2"/>
        <v>10071</v>
      </c>
      <c r="I27" s="25">
        <f t="shared" si="2"/>
        <v>7746</v>
      </c>
      <c r="J27" s="25">
        <f t="shared" si="2"/>
        <v>12366</v>
      </c>
      <c r="K27" s="25">
        <f t="shared" si="2"/>
        <v>0</v>
      </c>
      <c r="L27" s="25">
        <f t="shared" si="2"/>
        <v>0</v>
      </c>
      <c r="M27" s="25">
        <f>M28+M29+M30+M31</f>
        <v>0</v>
      </c>
      <c r="N27" s="25">
        <f t="shared" ref="N27:N31" si="3">D27+E27+F27+G27+H27+I27+J27+K27+L27+M27</f>
        <v>94121.9</v>
      </c>
      <c r="O27" s="114"/>
      <c r="P27" s="98"/>
      <c r="Q27" s="26">
        <f>N33+N35</f>
        <v>94121.9</v>
      </c>
      <c r="R27" s="32"/>
    </row>
    <row r="28" spans="1:18" ht="25.5" customHeight="1" x14ac:dyDescent="0.25">
      <c r="A28" s="115"/>
      <c r="B28" s="61" t="s">
        <v>16</v>
      </c>
      <c r="C28" s="62" t="s">
        <v>10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f t="shared" si="3"/>
        <v>0</v>
      </c>
      <c r="O28" s="114"/>
      <c r="P28" s="98"/>
      <c r="Q28" s="26"/>
    </row>
    <row r="29" spans="1:18" ht="30.75" customHeight="1" x14ac:dyDescent="0.25">
      <c r="A29" s="115"/>
      <c r="B29" s="61" t="s">
        <v>12</v>
      </c>
      <c r="C29" s="62" t="s">
        <v>10</v>
      </c>
      <c r="D29" s="25">
        <f>D35*95.6%</f>
        <v>6153.8676000000005</v>
      </c>
      <c r="E29" s="25">
        <f t="shared" ref="E29:F29" si="4">E35*95.6%</f>
        <v>8188.5223999999989</v>
      </c>
      <c r="F29" s="25">
        <f t="shared" si="4"/>
        <v>8188.5223999999989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f t="shared" si="3"/>
        <v>22530.912399999997</v>
      </c>
      <c r="O29" s="114"/>
      <c r="P29" s="98"/>
      <c r="Q29" s="26"/>
    </row>
    <row r="30" spans="1:18" ht="28.5" customHeight="1" x14ac:dyDescent="0.25">
      <c r="A30" s="115"/>
      <c r="B30" s="61" t="s">
        <v>8</v>
      </c>
      <c r="C30" s="62" t="s">
        <v>10</v>
      </c>
      <c r="D30" s="25">
        <f>D35*4.4%</f>
        <v>283.23240000000004</v>
      </c>
      <c r="E30" s="25">
        <f t="shared" ref="E30:F30" si="5">E35*4.4%</f>
        <v>376.87760000000003</v>
      </c>
      <c r="F30" s="25">
        <f t="shared" si="5"/>
        <v>376.87760000000003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f t="shared" si="3"/>
        <v>1036.9876000000002</v>
      </c>
      <c r="O30" s="114"/>
      <c r="P30" s="98"/>
      <c r="Q30" s="26"/>
    </row>
    <row r="31" spans="1:18" ht="28.5" customHeight="1" x14ac:dyDescent="0.25">
      <c r="A31" s="115"/>
      <c r="B31" s="61" t="s">
        <v>17</v>
      </c>
      <c r="C31" s="62" t="s">
        <v>10</v>
      </c>
      <c r="D31" s="25">
        <f>D33</f>
        <v>9794</v>
      </c>
      <c r="E31" s="25">
        <f t="shared" ref="E31:M31" si="6">E33</f>
        <v>10271</v>
      </c>
      <c r="F31" s="25">
        <f t="shared" si="6"/>
        <v>10265</v>
      </c>
      <c r="G31" s="25">
        <f t="shared" si="6"/>
        <v>10041</v>
      </c>
      <c r="H31" s="25">
        <f t="shared" si="6"/>
        <v>10071</v>
      </c>
      <c r="I31" s="25">
        <f t="shared" si="6"/>
        <v>7746</v>
      </c>
      <c r="J31" s="25">
        <f t="shared" si="6"/>
        <v>12366</v>
      </c>
      <c r="K31" s="25">
        <f t="shared" si="6"/>
        <v>0</v>
      </c>
      <c r="L31" s="25">
        <f t="shared" si="6"/>
        <v>0</v>
      </c>
      <c r="M31" s="25">
        <f t="shared" si="6"/>
        <v>0</v>
      </c>
      <c r="N31" s="25">
        <f t="shared" si="3"/>
        <v>70554</v>
      </c>
      <c r="O31" s="113"/>
      <c r="P31" s="99"/>
      <c r="Q31" s="26"/>
    </row>
    <row r="32" spans="1:18" ht="81" customHeight="1" x14ac:dyDescent="0.25">
      <c r="A32" s="154" t="s">
        <v>173</v>
      </c>
      <c r="B32" s="61" t="s">
        <v>5</v>
      </c>
      <c r="C32" s="62" t="s">
        <v>6</v>
      </c>
      <c r="D32" s="25">
        <v>0.9</v>
      </c>
      <c r="E32" s="25">
        <v>1</v>
      </c>
      <c r="F32" s="25">
        <v>1</v>
      </c>
      <c r="G32" s="25">
        <v>1</v>
      </c>
      <c r="H32" s="25">
        <v>1</v>
      </c>
      <c r="I32" s="25">
        <v>0.7</v>
      </c>
      <c r="J32" s="35">
        <v>1.4</v>
      </c>
      <c r="K32" s="25"/>
      <c r="L32" s="25"/>
      <c r="M32" s="25"/>
      <c r="N32" s="25">
        <f>D32+E32+F32+G32+H32+I32+J32+K32+L32+M32</f>
        <v>7</v>
      </c>
      <c r="O32" s="112" t="s">
        <v>65</v>
      </c>
      <c r="P32" s="155" t="s">
        <v>136</v>
      </c>
      <c r="Q32" s="26"/>
    </row>
    <row r="33" spans="1:27" ht="57.75" customHeight="1" x14ac:dyDescent="0.25">
      <c r="A33" s="154"/>
      <c r="B33" s="61" t="s">
        <v>9</v>
      </c>
      <c r="C33" s="62" t="s">
        <v>10</v>
      </c>
      <c r="D33" s="25">
        <v>9794</v>
      </c>
      <c r="E33" s="25">
        <v>10271</v>
      </c>
      <c r="F33" s="25">
        <v>10265</v>
      </c>
      <c r="G33" s="25">
        <v>10041</v>
      </c>
      <c r="H33" s="25">
        <v>10071</v>
      </c>
      <c r="I33" s="25">
        <v>7746</v>
      </c>
      <c r="J33" s="70">
        <v>12366</v>
      </c>
      <c r="L33" s="25"/>
      <c r="M33" s="25"/>
      <c r="N33" s="25">
        <f>D33+E33+F33+G33+H33+I33+J33+K33+L33+M33</f>
        <v>70554</v>
      </c>
      <c r="O33" s="114"/>
      <c r="P33" s="156"/>
      <c r="Q33" s="26"/>
    </row>
    <row r="34" spans="1:27" ht="36" customHeight="1" x14ac:dyDescent="0.25">
      <c r="A34" s="100" t="s">
        <v>174</v>
      </c>
      <c r="B34" s="61" t="s">
        <v>5</v>
      </c>
      <c r="C34" s="62" t="s">
        <v>22</v>
      </c>
      <c r="D34" s="25">
        <v>10</v>
      </c>
      <c r="E34" s="25">
        <v>10</v>
      </c>
      <c r="F34" s="25">
        <v>10</v>
      </c>
      <c r="G34" s="29"/>
      <c r="H34" s="29"/>
      <c r="I34" s="29"/>
      <c r="J34" s="29"/>
      <c r="K34" s="25"/>
      <c r="L34" s="25"/>
      <c r="M34" s="25"/>
      <c r="N34" s="25">
        <f>D34+E34+F34+G34+H34+I34+J34+K34+L34+M34</f>
        <v>30</v>
      </c>
      <c r="O34" s="46"/>
      <c r="P34" s="89"/>
      <c r="Q34" s="26"/>
    </row>
    <row r="35" spans="1:27" ht="44.25" customHeight="1" x14ac:dyDescent="0.25">
      <c r="A35" s="101"/>
      <c r="B35" s="61" t="s">
        <v>9</v>
      </c>
      <c r="C35" s="62" t="s">
        <v>10</v>
      </c>
      <c r="D35" s="25">
        <v>6437.1</v>
      </c>
      <c r="E35" s="25">
        <v>8565.4</v>
      </c>
      <c r="F35" s="25">
        <v>8565.4</v>
      </c>
      <c r="G35" s="29"/>
      <c r="H35" s="29"/>
      <c r="I35" s="29"/>
      <c r="J35" s="29"/>
      <c r="K35" s="25"/>
      <c r="L35" s="25"/>
      <c r="M35" s="25"/>
      <c r="N35" s="25">
        <f>D35+E35+F35+G35+H35+I35+J35+K35+L35+M35</f>
        <v>23567.9</v>
      </c>
      <c r="O35" s="49"/>
      <c r="P35" s="90"/>
      <c r="Q35" s="26"/>
    </row>
    <row r="36" spans="1:27" ht="29.25" customHeight="1" x14ac:dyDescent="0.25">
      <c r="A36" s="102" t="s">
        <v>50</v>
      </c>
      <c r="B36" s="36" t="s">
        <v>27</v>
      </c>
      <c r="C36" s="37" t="s">
        <v>10</v>
      </c>
      <c r="D36" s="28">
        <f>D37+D38+D39+D40</f>
        <v>16231.1</v>
      </c>
      <c r="E36" s="28">
        <f t="shared" ref="E36:L36" si="7">E37+E38+E39+E40</f>
        <v>18836.400000000001</v>
      </c>
      <c r="F36" s="28">
        <f t="shared" si="7"/>
        <v>18830.400000000001</v>
      </c>
      <c r="G36" s="28">
        <f t="shared" si="7"/>
        <v>10041</v>
      </c>
      <c r="H36" s="28">
        <v>0</v>
      </c>
      <c r="I36" s="28">
        <v>0</v>
      </c>
      <c r="J36" s="28">
        <f t="shared" si="7"/>
        <v>12366</v>
      </c>
      <c r="K36" s="28">
        <f t="shared" si="7"/>
        <v>0</v>
      </c>
      <c r="L36" s="28">
        <f t="shared" si="7"/>
        <v>0</v>
      </c>
      <c r="M36" s="28">
        <f>M37+M38+M39+M40</f>
        <v>0</v>
      </c>
      <c r="N36" s="25">
        <f>D36+E36+F36+G36+H36+I36+J36+K36+L36+M36</f>
        <v>76304.899999999994</v>
      </c>
      <c r="O36" s="112"/>
      <c r="P36" s="151"/>
      <c r="Q36" s="26"/>
    </row>
    <row r="37" spans="1:27" ht="36" customHeight="1" x14ac:dyDescent="0.25">
      <c r="A37" s="103"/>
      <c r="B37" s="36" t="s">
        <v>16</v>
      </c>
      <c r="C37" s="37" t="s">
        <v>10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5">
        <v>0</v>
      </c>
      <c r="L37" s="28">
        <v>0</v>
      </c>
      <c r="M37" s="28">
        <v>0</v>
      </c>
      <c r="N37" s="25">
        <v>0</v>
      </c>
      <c r="O37" s="114"/>
      <c r="P37" s="152"/>
      <c r="Q37" s="26"/>
    </row>
    <row r="38" spans="1:27" ht="27.75" customHeight="1" x14ac:dyDescent="0.25">
      <c r="A38" s="103"/>
      <c r="B38" s="36" t="s">
        <v>12</v>
      </c>
      <c r="C38" s="37" t="s">
        <v>10</v>
      </c>
      <c r="D38" s="28">
        <f t="shared" ref="D38:G40" si="8">D16+D29</f>
        <v>6153.8676000000005</v>
      </c>
      <c r="E38" s="28">
        <f t="shared" si="8"/>
        <v>8188.5223999999989</v>
      </c>
      <c r="F38" s="28">
        <f t="shared" si="8"/>
        <v>8188.5223999999989</v>
      </c>
      <c r="G38" s="28">
        <f t="shared" si="8"/>
        <v>0</v>
      </c>
      <c r="H38" s="28">
        <f>H16</f>
        <v>0</v>
      </c>
      <c r="I38" s="28">
        <f>I16+I29</f>
        <v>0</v>
      </c>
      <c r="J38" s="28">
        <f>J16+J29</f>
        <v>0</v>
      </c>
      <c r="K38" s="28">
        <v>0</v>
      </c>
      <c r="L38" s="28">
        <f>L16+L29</f>
        <v>0</v>
      </c>
      <c r="M38" s="28">
        <f>M16+M29</f>
        <v>0</v>
      </c>
      <c r="N38" s="25">
        <f>D38+E38+F38+G38+H38+I38+J38+K38+L38+M38</f>
        <v>22530.912399999997</v>
      </c>
      <c r="O38" s="114"/>
      <c r="P38" s="152"/>
      <c r="Q38" s="26"/>
    </row>
    <row r="39" spans="1:27" ht="34.5" customHeight="1" x14ac:dyDescent="0.25">
      <c r="A39" s="103"/>
      <c r="B39" s="36" t="s">
        <v>8</v>
      </c>
      <c r="C39" s="37" t="s">
        <v>10</v>
      </c>
      <c r="D39" s="28">
        <f t="shared" si="8"/>
        <v>283.23240000000004</v>
      </c>
      <c r="E39" s="28">
        <f t="shared" si="8"/>
        <v>376.87760000000003</v>
      </c>
      <c r="F39" s="28">
        <f t="shared" si="8"/>
        <v>376.87760000000003</v>
      </c>
      <c r="G39" s="28">
        <f t="shared" si="8"/>
        <v>0</v>
      </c>
      <c r="H39" s="28">
        <f t="shared" ref="H39:M39" si="9">H17+H29</f>
        <v>0</v>
      </c>
      <c r="I39" s="28">
        <f t="shared" si="9"/>
        <v>0</v>
      </c>
      <c r="J39" s="28">
        <f t="shared" si="9"/>
        <v>0</v>
      </c>
      <c r="K39" s="28">
        <f t="shared" si="9"/>
        <v>0</v>
      </c>
      <c r="L39" s="28">
        <f t="shared" si="9"/>
        <v>0</v>
      </c>
      <c r="M39" s="28">
        <f t="shared" si="9"/>
        <v>0</v>
      </c>
      <c r="N39" s="25">
        <f>D39+E39+F39+G39+H39+J39+K39+L39+M39</f>
        <v>1036.9876000000002</v>
      </c>
      <c r="O39" s="114"/>
      <c r="P39" s="152"/>
      <c r="Q39" s="26"/>
    </row>
    <row r="40" spans="1:27" ht="28.5" customHeight="1" x14ac:dyDescent="0.25">
      <c r="A40" s="104"/>
      <c r="B40" s="36" t="s">
        <v>17</v>
      </c>
      <c r="C40" s="37" t="s">
        <v>10</v>
      </c>
      <c r="D40" s="28">
        <f t="shared" si="8"/>
        <v>9794</v>
      </c>
      <c r="E40" s="28">
        <f t="shared" si="8"/>
        <v>10271</v>
      </c>
      <c r="F40" s="28">
        <f t="shared" si="8"/>
        <v>10265</v>
      </c>
      <c r="G40" s="28">
        <f t="shared" si="8"/>
        <v>10041</v>
      </c>
      <c r="H40" s="28">
        <f t="shared" ref="H40:M40" si="10">H18+H31</f>
        <v>10071</v>
      </c>
      <c r="I40" s="28">
        <f t="shared" si="10"/>
        <v>7746</v>
      </c>
      <c r="J40" s="28">
        <f t="shared" si="10"/>
        <v>12366</v>
      </c>
      <c r="K40" s="28">
        <f t="shared" si="10"/>
        <v>0</v>
      </c>
      <c r="L40" s="28">
        <f t="shared" si="10"/>
        <v>0</v>
      </c>
      <c r="M40" s="28">
        <f t="shared" si="10"/>
        <v>0</v>
      </c>
      <c r="N40" s="28">
        <f>D40+E40+F40+G40+H40+I40+J40+K40+L40</f>
        <v>70554</v>
      </c>
      <c r="O40" s="113"/>
      <c r="P40" s="153"/>
      <c r="Q40" s="26"/>
    </row>
    <row r="41" spans="1:27" ht="18.75" customHeight="1" x14ac:dyDescent="0.25">
      <c r="A41" s="133" t="s">
        <v>20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5"/>
      <c r="Q41" s="26"/>
    </row>
    <row r="42" spans="1:27" ht="15" customHeight="1" x14ac:dyDescent="0.25">
      <c r="A42" s="136" t="s">
        <v>46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8"/>
      <c r="Q42" s="26"/>
    </row>
    <row r="43" spans="1:27" ht="30.75" customHeight="1" x14ac:dyDescent="0.25">
      <c r="A43" s="104" t="s">
        <v>56</v>
      </c>
      <c r="B43" s="83" t="s">
        <v>5</v>
      </c>
      <c r="C43" s="84" t="s">
        <v>24</v>
      </c>
      <c r="D43" s="85">
        <f>D50+D52+D54+D56+D58+D60+D62+D64+D66+D68+D70+D72+D74+D76+D78+D80</f>
        <v>0</v>
      </c>
      <c r="E43" s="85">
        <f t="shared" ref="E43:M43" si="11">E50+E52+E54+E56+E58+E60+E62+E64+E66+E68+E70+E72+E74+E76+E78+E80</f>
        <v>2</v>
      </c>
      <c r="F43" s="85">
        <f t="shared" si="11"/>
        <v>8</v>
      </c>
      <c r="G43" s="85">
        <f t="shared" si="11"/>
        <v>3</v>
      </c>
      <c r="H43" s="85">
        <f t="shared" si="11"/>
        <v>0</v>
      </c>
      <c r="I43" s="85">
        <f t="shared" si="11"/>
        <v>0</v>
      </c>
      <c r="J43" s="85">
        <f t="shared" si="11"/>
        <v>0</v>
      </c>
      <c r="K43" s="85">
        <f t="shared" si="11"/>
        <v>0</v>
      </c>
      <c r="L43" s="85">
        <f t="shared" si="11"/>
        <v>0</v>
      </c>
      <c r="M43" s="85">
        <f t="shared" si="11"/>
        <v>0</v>
      </c>
      <c r="N43" s="85">
        <f>D43+E43+F43+G43+H43+I43+J43+K43+L43+M43</f>
        <v>13</v>
      </c>
      <c r="O43" s="112"/>
      <c r="P43" s="125"/>
      <c r="Q43" s="26"/>
    </row>
    <row r="44" spans="1:27" ht="27.75" customHeight="1" x14ac:dyDescent="0.25">
      <c r="A44" s="115"/>
      <c r="B44" s="61" t="s">
        <v>15</v>
      </c>
      <c r="C44" s="62" t="s">
        <v>10</v>
      </c>
      <c r="D44" s="25">
        <v>0</v>
      </c>
      <c r="E44" s="25">
        <f>E45/E43</f>
        <v>2242.9</v>
      </c>
      <c r="F44" s="25">
        <f t="shared" ref="F44:G44" si="12">F45/F43</f>
        <v>3549.9999999999995</v>
      </c>
      <c r="G44" s="25">
        <f t="shared" si="12"/>
        <v>3566.6666666666661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f>N45/N43</f>
        <v>3352.7538461538456</v>
      </c>
      <c r="O44" s="114"/>
      <c r="P44" s="125"/>
      <c r="Q44" s="26"/>
    </row>
    <row r="45" spans="1:27" ht="36.75" customHeight="1" x14ac:dyDescent="0.25">
      <c r="A45" s="115"/>
      <c r="B45" s="61" t="s">
        <v>7</v>
      </c>
      <c r="C45" s="62" t="s">
        <v>10</v>
      </c>
      <c r="D45" s="25">
        <f>D46+D47+D48+D49</f>
        <v>0</v>
      </c>
      <c r="E45" s="25">
        <f t="shared" ref="E45:M45" si="13">E46+E47+E48+E49</f>
        <v>4485.8</v>
      </c>
      <c r="F45" s="25">
        <f t="shared" si="13"/>
        <v>28399.999999999996</v>
      </c>
      <c r="G45" s="25">
        <f t="shared" si="13"/>
        <v>10699.999999999998</v>
      </c>
      <c r="H45" s="25">
        <f t="shared" si="13"/>
        <v>0</v>
      </c>
      <c r="I45" s="25">
        <f t="shared" si="13"/>
        <v>0</v>
      </c>
      <c r="J45" s="25">
        <f t="shared" si="13"/>
        <v>0</v>
      </c>
      <c r="K45" s="25">
        <f t="shared" si="13"/>
        <v>0</v>
      </c>
      <c r="L45" s="25">
        <f t="shared" si="13"/>
        <v>0</v>
      </c>
      <c r="M45" s="25">
        <f t="shared" si="13"/>
        <v>0</v>
      </c>
      <c r="N45" s="25">
        <f t="shared" ref="N45:N75" si="14">D45+E45+F45+G45+H45+I45+J45+K45+L45+M45</f>
        <v>43585.799999999996</v>
      </c>
      <c r="O45" s="114"/>
      <c r="P45" s="125"/>
      <c r="Q45" s="26">
        <f>N51+N53+N55+N61+N63+N65+N69+N71+N73+N75+N79+N77+N81</f>
        <v>43585.8</v>
      </c>
      <c r="R45" s="32"/>
    </row>
    <row r="46" spans="1:27" ht="29.25" customHeight="1" x14ac:dyDescent="0.25">
      <c r="A46" s="115"/>
      <c r="B46" s="61" t="s">
        <v>16</v>
      </c>
      <c r="C46" s="62" t="s">
        <v>10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63">
        <v>0</v>
      </c>
      <c r="L46" s="63">
        <v>0</v>
      </c>
      <c r="M46" s="63">
        <v>0</v>
      </c>
      <c r="N46" s="25">
        <f t="shared" si="14"/>
        <v>0</v>
      </c>
      <c r="O46" s="114"/>
      <c r="P46" s="125"/>
      <c r="Q46" s="26"/>
    </row>
    <row r="47" spans="1:27" ht="36" customHeight="1" x14ac:dyDescent="0.25">
      <c r="A47" s="115"/>
      <c r="B47" s="61" t="s">
        <v>12</v>
      </c>
      <c r="C47" s="62" t="s">
        <v>10</v>
      </c>
      <c r="D47" s="25">
        <f>0</f>
        <v>0</v>
      </c>
      <c r="E47" s="25">
        <f>(E51+E53+E55+E61+E63+E65+E69+E71+E73+E75+E79+E77)*95.6%</f>
        <v>2063.0479999999998</v>
      </c>
      <c r="F47" s="25">
        <f t="shared" ref="F47:M47" si="15">(F51+F53+F55+F61+F63+F65+F69+F71+F73+F75+F79+F77)*95.6%</f>
        <v>27150.399999999998</v>
      </c>
      <c r="G47" s="25">
        <f t="shared" si="15"/>
        <v>10229.199999999999</v>
      </c>
      <c r="H47" s="25">
        <f t="shared" si="15"/>
        <v>0</v>
      </c>
      <c r="I47" s="25">
        <f t="shared" si="15"/>
        <v>0</v>
      </c>
      <c r="J47" s="25">
        <f t="shared" si="15"/>
        <v>0</v>
      </c>
      <c r="K47" s="25">
        <f t="shared" si="15"/>
        <v>0</v>
      </c>
      <c r="L47" s="25">
        <f t="shared" si="15"/>
        <v>0</v>
      </c>
      <c r="M47" s="25">
        <f t="shared" si="15"/>
        <v>0</v>
      </c>
      <c r="N47" s="25">
        <f t="shared" si="14"/>
        <v>39442.647999999994</v>
      </c>
      <c r="O47" s="114"/>
      <c r="P47" s="125"/>
      <c r="Q47" s="26"/>
    </row>
    <row r="48" spans="1:27" ht="33" customHeight="1" x14ac:dyDescent="0.25">
      <c r="A48" s="115"/>
      <c r="B48" s="61" t="s">
        <v>8</v>
      </c>
      <c r="C48" s="62" t="s">
        <v>10</v>
      </c>
      <c r="D48" s="25">
        <f>(D51+D53+D55+D61+D63+D65+D69+D71+D73+D75+D79)*4.2%</f>
        <v>0</v>
      </c>
      <c r="E48" s="25">
        <f>(E51+E53+E55+E61+E63+E65+E69+E71+E73+E75+E79+E77)*4.4%+E81</f>
        <v>2422.7520000000004</v>
      </c>
      <c r="F48" s="25">
        <f t="shared" ref="F48:M48" si="16">(F51+F53+F55+F61+F63+F65+F69+F71+F73+F75+F79+F77)*4.4%</f>
        <v>1249.6000000000001</v>
      </c>
      <c r="G48" s="25">
        <f t="shared" si="16"/>
        <v>470.80000000000007</v>
      </c>
      <c r="H48" s="25">
        <f t="shared" si="16"/>
        <v>0</v>
      </c>
      <c r="I48" s="25">
        <f t="shared" si="16"/>
        <v>0</v>
      </c>
      <c r="J48" s="25">
        <f t="shared" si="16"/>
        <v>0</v>
      </c>
      <c r="K48" s="25">
        <f t="shared" si="16"/>
        <v>0</v>
      </c>
      <c r="L48" s="25">
        <f t="shared" si="16"/>
        <v>0</v>
      </c>
      <c r="M48" s="25">
        <f t="shared" si="16"/>
        <v>0</v>
      </c>
      <c r="N48" s="25">
        <f t="shared" si="14"/>
        <v>4143.152000000001</v>
      </c>
      <c r="O48" s="114"/>
      <c r="P48" s="125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32.25" customHeight="1" x14ac:dyDescent="0.25">
      <c r="A49" s="115"/>
      <c r="B49" s="61" t="s">
        <v>17</v>
      </c>
      <c r="C49" s="62" t="s">
        <v>10</v>
      </c>
      <c r="D49" s="25">
        <v>0</v>
      </c>
      <c r="E49" s="25">
        <v>0</v>
      </c>
      <c r="F49" s="25">
        <v>0</v>
      </c>
      <c r="G49" s="25">
        <v>0</v>
      </c>
      <c r="H49" s="25">
        <f>H51+H59+H61</f>
        <v>0</v>
      </c>
      <c r="I49" s="25">
        <f>I51</f>
        <v>0</v>
      </c>
      <c r="J49" s="25">
        <v>0</v>
      </c>
      <c r="K49" s="63">
        <v>0</v>
      </c>
      <c r="L49" s="63">
        <v>0</v>
      </c>
      <c r="M49" s="63">
        <v>0</v>
      </c>
      <c r="N49" s="25">
        <f t="shared" si="14"/>
        <v>0</v>
      </c>
      <c r="O49" s="113"/>
      <c r="P49" s="125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25.5" customHeight="1" x14ac:dyDescent="0.25">
      <c r="A50" s="131" t="s">
        <v>69</v>
      </c>
      <c r="B50" s="61" t="s">
        <v>5</v>
      </c>
      <c r="C50" s="40" t="s">
        <v>22</v>
      </c>
      <c r="D50" s="20"/>
      <c r="E50" s="20"/>
      <c r="F50" s="20">
        <v>1</v>
      </c>
      <c r="G50" s="20"/>
      <c r="H50" s="39"/>
      <c r="I50" s="39"/>
      <c r="J50" s="39"/>
      <c r="K50" s="39"/>
      <c r="L50" s="39"/>
      <c r="M50" s="39"/>
      <c r="N50" s="24">
        <f t="shared" si="14"/>
        <v>1</v>
      </c>
      <c r="O50" s="112" t="s">
        <v>63</v>
      </c>
      <c r="P50" s="97" t="s">
        <v>61</v>
      </c>
      <c r="Q50" s="26"/>
    </row>
    <row r="51" spans="1:27" ht="158.25" customHeight="1" x14ac:dyDescent="0.25">
      <c r="A51" s="132"/>
      <c r="B51" s="61" t="s">
        <v>9</v>
      </c>
      <c r="C51" s="62" t="s">
        <v>10</v>
      </c>
      <c r="D51" s="63"/>
      <c r="E51" s="63"/>
      <c r="F51" s="63">
        <v>2000</v>
      </c>
      <c r="G51" s="63"/>
      <c r="H51" s="25"/>
      <c r="I51" s="63"/>
      <c r="J51" s="28"/>
      <c r="K51" s="63"/>
      <c r="L51" s="63"/>
      <c r="M51" s="63"/>
      <c r="N51" s="25">
        <f t="shared" si="14"/>
        <v>2000</v>
      </c>
      <c r="O51" s="114"/>
      <c r="P51" s="98"/>
      <c r="Q51" s="26"/>
    </row>
    <row r="52" spans="1:27" ht="38.25" customHeight="1" x14ac:dyDescent="0.25">
      <c r="A52" s="131" t="s">
        <v>70</v>
      </c>
      <c r="B52" s="61" t="s">
        <v>5</v>
      </c>
      <c r="C52" s="40" t="s">
        <v>22</v>
      </c>
      <c r="D52" s="61"/>
      <c r="E52" s="61"/>
      <c r="F52" s="61">
        <v>1</v>
      </c>
      <c r="G52" s="25"/>
      <c r="H52" s="20"/>
      <c r="I52" s="20"/>
      <c r="J52" s="61"/>
      <c r="K52" s="20"/>
      <c r="L52" s="20"/>
      <c r="M52" s="20"/>
      <c r="N52" s="24">
        <f t="shared" si="14"/>
        <v>1</v>
      </c>
      <c r="O52" s="114"/>
      <c r="P52" s="98"/>
      <c r="Q52" s="26"/>
    </row>
    <row r="53" spans="1:27" ht="77.25" customHeight="1" x14ac:dyDescent="0.25">
      <c r="A53" s="131"/>
      <c r="B53" s="61" t="s">
        <v>9</v>
      </c>
      <c r="C53" s="62" t="s">
        <v>10</v>
      </c>
      <c r="D53" s="61"/>
      <c r="E53" s="25"/>
      <c r="F53" s="25">
        <v>3000</v>
      </c>
      <c r="G53" s="25"/>
      <c r="H53" s="20"/>
      <c r="I53" s="63"/>
      <c r="J53" s="25"/>
      <c r="K53" s="63"/>
      <c r="L53" s="63"/>
      <c r="M53" s="63"/>
      <c r="N53" s="25">
        <f t="shared" si="14"/>
        <v>3000</v>
      </c>
      <c r="O53" s="114"/>
      <c r="P53" s="98"/>
      <c r="Q53" s="26"/>
    </row>
    <row r="54" spans="1:27" ht="43.5" customHeight="1" x14ac:dyDescent="0.25">
      <c r="A54" s="131" t="s">
        <v>71</v>
      </c>
      <c r="B54" s="61" t="s">
        <v>5</v>
      </c>
      <c r="C54" s="40" t="s">
        <v>22</v>
      </c>
      <c r="D54" s="61"/>
      <c r="E54" s="61">
        <v>1</v>
      </c>
      <c r="F54" s="20"/>
      <c r="G54" s="25"/>
      <c r="H54" s="20"/>
      <c r="I54" s="63"/>
      <c r="J54" s="24"/>
      <c r="K54" s="39"/>
      <c r="L54" s="39"/>
      <c r="M54" s="39"/>
      <c r="N54" s="24">
        <f t="shared" si="14"/>
        <v>1</v>
      </c>
      <c r="O54" s="112" t="s">
        <v>63</v>
      </c>
      <c r="P54" s="97" t="s">
        <v>61</v>
      </c>
      <c r="Q54" s="26"/>
    </row>
    <row r="55" spans="1:27" ht="39.75" customHeight="1" x14ac:dyDescent="0.25">
      <c r="A55" s="131"/>
      <c r="B55" s="61" t="s">
        <v>9</v>
      </c>
      <c r="C55" s="62" t="s">
        <v>10</v>
      </c>
      <c r="D55" s="25"/>
      <c r="E55" s="25">
        <v>2158</v>
      </c>
      <c r="F55" s="20"/>
      <c r="G55" s="25"/>
      <c r="H55" s="20"/>
      <c r="I55" s="63"/>
      <c r="J55" s="25"/>
      <c r="K55" s="63"/>
      <c r="L55" s="63"/>
      <c r="M55" s="63"/>
      <c r="N55" s="25">
        <f t="shared" si="14"/>
        <v>2158</v>
      </c>
      <c r="O55" s="114"/>
      <c r="P55" s="98"/>
      <c r="Q55" s="26"/>
    </row>
    <row r="56" spans="1:27" ht="0.75" hidden="1" customHeight="1" x14ac:dyDescent="0.25">
      <c r="A56" s="131"/>
      <c r="B56" s="61"/>
      <c r="C56" s="62"/>
      <c r="D56" s="25"/>
      <c r="E56" s="25"/>
      <c r="F56" s="27"/>
      <c r="G56" s="25"/>
      <c r="H56" s="27"/>
      <c r="I56" s="27"/>
      <c r="J56" s="27"/>
      <c r="K56" s="39"/>
      <c r="L56" s="39"/>
      <c r="M56" s="39"/>
      <c r="N56" s="24">
        <f t="shared" si="14"/>
        <v>0</v>
      </c>
      <c r="O56" s="114"/>
      <c r="P56" s="98"/>
      <c r="Q56" s="26"/>
    </row>
    <row r="57" spans="1:27" ht="43.5" hidden="1" customHeight="1" x14ac:dyDescent="0.25">
      <c r="A57" s="132"/>
      <c r="B57" s="61"/>
      <c r="C57" s="62"/>
      <c r="D57" s="25"/>
      <c r="E57" s="25"/>
      <c r="F57" s="27"/>
      <c r="G57" s="25"/>
      <c r="H57" s="27"/>
      <c r="I57" s="27"/>
      <c r="J57" s="27"/>
      <c r="K57" s="63"/>
      <c r="L57" s="63"/>
      <c r="M57" s="63"/>
      <c r="N57" s="25">
        <f t="shared" si="14"/>
        <v>0</v>
      </c>
      <c r="O57" s="114"/>
      <c r="P57" s="98"/>
      <c r="Q57" s="26"/>
    </row>
    <row r="58" spans="1:27" ht="30" hidden="1" customHeight="1" x14ac:dyDescent="0.25">
      <c r="A58" s="131"/>
      <c r="B58" s="61"/>
      <c r="C58" s="62"/>
      <c r="D58" s="61"/>
      <c r="E58" s="61"/>
      <c r="F58" s="20"/>
      <c r="G58" s="20"/>
      <c r="H58" s="20"/>
      <c r="I58" s="20"/>
      <c r="J58" s="20"/>
      <c r="K58" s="20"/>
      <c r="L58" s="20"/>
      <c r="M58" s="20"/>
      <c r="N58" s="24">
        <f t="shared" si="14"/>
        <v>0</v>
      </c>
      <c r="O58" s="114"/>
      <c r="P58" s="98"/>
      <c r="Q58" s="26"/>
    </row>
    <row r="59" spans="1:27" ht="76.5" hidden="1" customHeight="1" x14ac:dyDescent="0.25">
      <c r="A59" s="132"/>
      <c r="B59" s="61"/>
      <c r="C59" s="62"/>
      <c r="D59" s="61"/>
      <c r="E59" s="61"/>
      <c r="F59" s="20"/>
      <c r="G59" s="25"/>
      <c r="H59" s="25"/>
      <c r="I59" s="20"/>
      <c r="J59" s="20"/>
      <c r="K59" s="63"/>
      <c r="L59" s="63"/>
      <c r="M59" s="63"/>
      <c r="N59" s="25">
        <f t="shared" si="14"/>
        <v>0</v>
      </c>
      <c r="O59" s="114"/>
      <c r="P59" s="98"/>
      <c r="Q59" s="26"/>
    </row>
    <row r="60" spans="1:27" ht="42.75" customHeight="1" x14ac:dyDescent="0.25">
      <c r="A60" s="100" t="s">
        <v>72</v>
      </c>
      <c r="B60" s="61" t="s">
        <v>5</v>
      </c>
      <c r="C60" s="40" t="s">
        <v>22</v>
      </c>
      <c r="D60" s="61"/>
      <c r="E60" s="61"/>
      <c r="F60" s="20">
        <v>1</v>
      </c>
      <c r="G60" s="25"/>
      <c r="H60" s="20"/>
      <c r="I60" s="39"/>
      <c r="J60" s="25"/>
      <c r="K60" s="63"/>
      <c r="L60" s="63"/>
      <c r="M60" s="63"/>
      <c r="N60" s="24">
        <f t="shared" si="14"/>
        <v>1</v>
      </c>
      <c r="O60" s="114"/>
      <c r="P60" s="98"/>
      <c r="Q60" s="26"/>
    </row>
    <row r="61" spans="1:27" ht="36.75" customHeight="1" x14ac:dyDescent="0.25">
      <c r="A61" s="101"/>
      <c r="B61" s="61" t="s">
        <v>9</v>
      </c>
      <c r="C61" s="62" t="s">
        <v>10</v>
      </c>
      <c r="D61" s="25"/>
      <c r="E61" s="61"/>
      <c r="F61" s="63">
        <v>2000</v>
      </c>
      <c r="G61" s="25"/>
      <c r="H61" s="20"/>
      <c r="I61" s="63"/>
      <c r="J61" s="25"/>
      <c r="K61" s="63"/>
      <c r="L61" s="63"/>
      <c r="M61" s="63"/>
      <c r="N61" s="25">
        <f t="shared" si="14"/>
        <v>2000</v>
      </c>
      <c r="O61" s="114"/>
      <c r="P61" s="98"/>
      <c r="Q61" s="26"/>
    </row>
    <row r="62" spans="1:27" ht="36.75" customHeight="1" x14ac:dyDescent="0.25">
      <c r="A62" s="100" t="s">
        <v>73</v>
      </c>
      <c r="B62" s="61" t="s">
        <v>5</v>
      </c>
      <c r="C62" s="40" t="s">
        <v>22</v>
      </c>
      <c r="D62" s="61"/>
      <c r="E62" s="61"/>
      <c r="F62" s="20">
        <v>1</v>
      </c>
      <c r="G62" s="25"/>
      <c r="H62" s="20"/>
      <c r="I62" s="63"/>
      <c r="J62" s="25"/>
      <c r="K62" s="63"/>
      <c r="L62" s="63"/>
      <c r="M62" s="63"/>
      <c r="N62" s="24">
        <f t="shared" si="14"/>
        <v>1</v>
      </c>
      <c r="O62" s="114"/>
      <c r="P62" s="98"/>
      <c r="Q62" s="26"/>
    </row>
    <row r="63" spans="1:27" ht="94.5" customHeight="1" x14ac:dyDescent="0.25">
      <c r="A63" s="101"/>
      <c r="B63" s="61" t="s">
        <v>9</v>
      </c>
      <c r="C63" s="62" t="s">
        <v>10</v>
      </c>
      <c r="D63" s="61"/>
      <c r="E63" s="25"/>
      <c r="F63" s="63">
        <v>2000</v>
      </c>
      <c r="G63" s="25"/>
      <c r="H63" s="20"/>
      <c r="I63" s="63"/>
      <c r="J63" s="25"/>
      <c r="K63" s="63"/>
      <c r="L63" s="63"/>
      <c r="M63" s="63"/>
      <c r="N63" s="25">
        <f t="shared" si="14"/>
        <v>2000</v>
      </c>
      <c r="O63" s="114"/>
      <c r="P63" s="98"/>
      <c r="Q63" s="26"/>
    </row>
    <row r="64" spans="1:27" ht="35.25" customHeight="1" x14ac:dyDescent="0.25">
      <c r="A64" s="100" t="s">
        <v>74</v>
      </c>
      <c r="B64" s="61" t="s">
        <v>5</v>
      </c>
      <c r="C64" s="40" t="s">
        <v>22</v>
      </c>
      <c r="D64" s="61"/>
      <c r="E64" s="61"/>
      <c r="F64" s="20"/>
      <c r="G64" s="25">
        <v>1</v>
      </c>
      <c r="H64" s="61"/>
      <c r="I64" s="63"/>
      <c r="J64" s="25"/>
      <c r="K64" s="63"/>
      <c r="L64" s="63"/>
      <c r="M64" s="63"/>
      <c r="N64" s="24">
        <f t="shared" si="14"/>
        <v>1</v>
      </c>
      <c r="O64" s="114"/>
      <c r="P64" s="98"/>
      <c r="Q64" s="26"/>
    </row>
    <row r="65" spans="1:17" ht="100.5" customHeight="1" x14ac:dyDescent="0.25">
      <c r="A65" s="101"/>
      <c r="B65" s="61" t="s">
        <v>9</v>
      </c>
      <c r="C65" s="62" t="s">
        <v>10</v>
      </c>
      <c r="D65" s="25"/>
      <c r="E65" s="61"/>
      <c r="F65" s="20"/>
      <c r="G65" s="25">
        <v>700</v>
      </c>
      <c r="H65" s="25"/>
      <c r="I65" s="63"/>
      <c r="J65" s="25"/>
      <c r="K65" s="63"/>
      <c r="L65" s="63"/>
      <c r="M65" s="63"/>
      <c r="N65" s="25">
        <f t="shared" si="14"/>
        <v>700</v>
      </c>
      <c r="O65" s="114"/>
      <c r="P65" s="98"/>
      <c r="Q65" s="26"/>
    </row>
    <row r="66" spans="1:17" ht="38.25" hidden="1" customHeight="1" x14ac:dyDescent="0.25">
      <c r="A66" s="131"/>
      <c r="B66" s="61"/>
      <c r="C66" s="40"/>
      <c r="D66" s="61"/>
      <c r="E66" s="61"/>
      <c r="F66" s="20"/>
      <c r="G66" s="20"/>
      <c r="H66" s="20"/>
      <c r="I66" s="20"/>
      <c r="J66" s="61"/>
      <c r="K66" s="20"/>
      <c r="L66" s="20"/>
      <c r="M66" s="20"/>
      <c r="N66" s="24">
        <f t="shared" si="14"/>
        <v>0</v>
      </c>
      <c r="O66" s="114"/>
      <c r="P66" s="98"/>
      <c r="Q66" s="26"/>
    </row>
    <row r="67" spans="1:17" ht="25.5" hidden="1" customHeight="1" x14ac:dyDescent="0.25">
      <c r="A67" s="131"/>
      <c r="B67" s="61"/>
      <c r="C67" s="62"/>
      <c r="D67" s="61"/>
      <c r="E67" s="61"/>
      <c r="F67" s="20"/>
      <c r="G67" s="25"/>
      <c r="H67" s="20"/>
      <c r="I67" s="25"/>
      <c r="J67" s="25"/>
      <c r="K67" s="63"/>
      <c r="L67" s="63"/>
      <c r="M67" s="63"/>
      <c r="N67" s="25">
        <f t="shared" si="14"/>
        <v>0</v>
      </c>
      <c r="O67" s="114"/>
      <c r="P67" s="98"/>
      <c r="Q67" s="26"/>
    </row>
    <row r="68" spans="1:17" ht="71.25" customHeight="1" x14ac:dyDescent="0.25">
      <c r="A68" s="131" t="s">
        <v>179</v>
      </c>
      <c r="B68" s="61" t="s">
        <v>5</v>
      </c>
      <c r="C68" s="40" t="s">
        <v>22</v>
      </c>
      <c r="D68" s="61"/>
      <c r="E68" s="61"/>
      <c r="F68" s="20">
        <v>1</v>
      </c>
      <c r="G68" s="25"/>
      <c r="H68" s="20"/>
      <c r="I68" s="20"/>
      <c r="J68" s="61"/>
      <c r="K68" s="20"/>
      <c r="L68" s="20"/>
      <c r="M68" s="20"/>
      <c r="N68" s="24">
        <f t="shared" si="14"/>
        <v>1</v>
      </c>
      <c r="O68" s="114"/>
      <c r="P68" s="98"/>
      <c r="Q68" s="26"/>
    </row>
    <row r="69" spans="1:17" ht="51.75" customHeight="1" x14ac:dyDescent="0.25">
      <c r="A69" s="131"/>
      <c r="B69" s="61" t="s">
        <v>9</v>
      </c>
      <c r="C69" s="62" t="s">
        <v>10</v>
      </c>
      <c r="D69" s="61"/>
      <c r="E69" s="25"/>
      <c r="F69" s="20">
        <v>6000</v>
      </c>
      <c r="G69" s="25"/>
      <c r="H69" s="20"/>
      <c r="I69" s="63"/>
      <c r="J69" s="25"/>
      <c r="K69" s="63"/>
      <c r="L69" s="63"/>
      <c r="M69" s="63"/>
      <c r="N69" s="25">
        <f t="shared" si="14"/>
        <v>6000</v>
      </c>
      <c r="O69" s="114"/>
      <c r="P69" s="98"/>
      <c r="Q69" s="26"/>
    </row>
    <row r="70" spans="1:17" ht="36.75" customHeight="1" x14ac:dyDescent="0.25">
      <c r="A70" s="131" t="s">
        <v>180</v>
      </c>
      <c r="B70" s="61" t="s">
        <v>5</v>
      </c>
      <c r="C70" s="40" t="s">
        <v>22</v>
      </c>
      <c r="D70" s="61"/>
      <c r="E70" s="61"/>
      <c r="F70" s="20">
        <v>1</v>
      </c>
      <c r="G70" s="25"/>
      <c r="H70" s="20"/>
      <c r="I70" s="20"/>
      <c r="J70" s="20"/>
      <c r="K70" s="20"/>
      <c r="L70" s="20"/>
      <c r="M70" s="20"/>
      <c r="N70" s="24">
        <f t="shared" si="14"/>
        <v>1</v>
      </c>
      <c r="O70" s="114"/>
      <c r="P70" s="98"/>
      <c r="Q70" s="26"/>
    </row>
    <row r="71" spans="1:17" ht="147" customHeight="1" x14ac:dyDescent="0.25">
      <c r="A71" s="131"/>
      <c r="B71" s="61" t="s">
        <v>9</v>
      </c>
      <c r="C71" s="62" t="s">
        <v>10</v>
      </c>
      <c r="D71" s="61"/>
      <c r="E71" s="61"/>
      <c r="F71" s="63">
        <v>6000</v>
      </c>
      <c r="G71" s="25"/>
      <c r="H71" s="20"/>
      <c r="I71" s="63"/>
      <c r="J71" s="63"/>
      <c r="K71" s="63"/>
      <c r="L71" s="63"/>
      <c r="M71" s="63"/>
      <c r="N71" s="25">
        <f t="shared" si="14"/>
        <v>6000</v>
      </c>
      <c r="O71" s="46"/>
      <c r="P71" s="47"/>
      <c r="Q71" s="26"/>
    </row>
    <row r="72" spans="1:17" ht="21" customHeight="1" x14ac:dyDescent="0.25">
      <c r="A72" s="100" t="s">
        <v>181</v>
      </c>
      <c r="B72" s="61" t="s">
        <v>5</v>
      </c>
      <c r="C72" s="40" t="s">
        <v>22</v>
      </c>
      <c r="D72" s="61"/>
      <c r="E72" s="61"/>
      <c r="F72" s="20"/>
      <c r="G72" s="25">
        <v>1</v>
      </c>
      <c r="H72" s="20"/>
      <c r="I72" s="63"/>
      <c r="J72" s="63"/>
      <c r="K72" s="63"/>
      <c r="L72" s="63"/>
      <c r="M72" s="63"/>
      <c r="N72" s="24">
        <f t="shared" si="14"/>
        <v>1</v>
      </c>
      <c r="O72" s="46"/>
      <c r="P72" s="47"/>
      <c r="Q72" s="26"/>
    </row>
    <row r="73" spans="1:17" ht="126.75" customHeight="1" x14ac:dyDescent="0.25">
      <c r="A73" s="101"/>
      <c r="B73" s="61" t="s">
        <v>9</v>
      </c>
      <c r="C73" s="62" t="s">
        <v>10</v>
      </c>
      <c r="D73" s="61"/>
      <c r="E73" s="61"/>
      <c r="F73" s="20"/>
      <c r="G73" s="25">
        <v>4000</v>
      </c>
      <c r="H73" s="20"/>
      <c r="I73" s="63"/>
      <c r="J73" s="63"/>
      <c r="K73" s="63"/>
      <c r="L73" s="63"/>
      <c r="M73" s="63"/>
      <c r="N73" s="25">
        <f t="shared" si="14"/>
        <v>4000</v>
      </c>
      <c r="O73" s="46"/>
      <c r="P73" s="47"/>
      <c r="Q73" s="26"/>
    </row>
    <row r="74" spans="1:17" ht="21.75" customHeight="1" x14ac:dyDescent="0.25">
      <c r="A74" s="131" t="s">
        <v>182</v>
      </c>
      <c r="B74" s="61" t="s">
        <v>5</v>
      </c>
      <c r="C74" s="40" t="s">
        <v>22</v>
      </c>
      <c r="D74" s="61"/>
      <c r="E74" s="61"/>
      <c r="F74" s="20"/>
      <c r="G74" s="61">
        <v>1</v>
      </c>
      <c r="H74" s="20"/>
      <c r="I74" s="63"/>
      <c r="J74" s="24"/>
      <c r="K74" s="39"/>
      <c r="L74" s="39"/>
      <c r="M74" s="39"/>
      <c r="N74" s="24">
        <f t="shared" si="14"/>
        <v>1</v>
      </c>
      <c r="O74" s="46"/>
      <c r="P74" s="47"/>
      <c r="Q74" s="26"/>
    </row>
    <row r="75" spans="1:17" ht="144.75" customHeight="1" x14ac:dyDescent="0.25">
      <c r="A75" s="131"/>
      <c r="B75" s="61" t="s">
        <v>9</v>
      </c>
      <c r="C75" s="62" t="s">
        <v>10</v>
      </c>
      <c r="D75" s="61"/>
      <c r="E75" s="25"/>
      <c r="F75" s="20"/>
      <c r="G75" s="25">
        <v>6000</v>
      </c>
      <c r="H75" s="20"/>
      <c r="I75" s="63"/>
      <c r="J75" s="25"/>
      <c r="K75" s="63"/>
      <c r="L75" s="63"/>
      <c r="M75" s="63"/>
      <c r="N75" s="25">
        <f t="shared" si="14"/>
        <v>6000</v>
      </c>
      <c r="O75" s="46"/>
      <c r="P75" s="47"/>
      <c r="Q75" s="26"/>
    </row>
    <row r="76" spans="1:17" ht="53.25" customHeight="1" x14ac:dyDescent="0.25">
      <c r="A76" s="100" t="s">
        <v>183</v>
      </c>
      <c r="B76" s="61" t="s">
        <v>5</v>
      </c>
      <c r="C76" s="40" t="s">
        <v>22</v>
      </c>
      <c r="D76" s="61"/>
      <c r="E76" s="61"/>
      <c r="F76" s="20">
        <v>1</v>
      </c>
      <c r="G76" s="25"/>
      <c r="H76" s="20"/>
      <c r="I76" s="39"/>
      <c r="J76" s="25"/>
      <c r="K76" s="63"/>
      <c r="L76" s="63"/>
      <c r="M76" s="63"/>
      <c r="N76" s="24">
        <f t="shared" ref="N76:N82" si="17">D76+E76+F76+G76+H76+I76+J76+K76+L76+M76</f>
        <v>1</v>
      </c>
      <c r="O76" s="46"/>
      <c r="P76" s="47"/>
      <c r="Q76" s="26"/>
    </row>
    <row r="77" spans="1:17" ht="33" customHeight="1" x14ac:dyDescent="0.25">
      <c r="A77" s="101"/>
      <c r="B77" s="61" t="s">
        <v>9</v>
      </c>
      <c r="C77" s="62" t="s">
        <v>10</v>
      </c>
      <c r="D77" s="61"/>
      <c r="E77" s="61"/>
      <c r="F77" s="63">
        <v>6000</v>
      </c>
      <c r="G77" s="25"/>
      <c r="H77" s="20"/>
      <c r="I77" s="63"/>
      <c r="J77" s="25"/>
      <c r="K77" s="63"/>
      <c r="L77" s="63"/>
      <c r="M77" s="63"/>
      <c r="N77" s="25">
        <f t="shared" si="17"/>
        <v>6000</v>
      </c>
      <c r="O77" s="46"/>
      <c r="P77" s="47"/>
      <c r="Q77" s="26"/>
    </row>
    <row r="78" spans="1:17" ht="30" customHeight="1" x14ac:dyDescent="0.25">
      <c r="A78" s="100" t="s">
        <v>184</v>
      </c>
      <c r="B78" s="61" t="s">
        <v>5</v>
      </c>
      <c r="C78" s="40" t="s">
        <v>22</v>
      </c>
      <c r="D78" s="61"/>
      <c r="E78" s="61"/>
      <c r="F78" s="61">
        <v>1</v>
      </c>
      <c r="G78" s="25"/>
      <c r="H78" s="20"/>
      <c r="I78" s="39"/>
      <c r="J78" s="25"/>
      <c r="K78" s="63"/>
      <c r="L78" s="63"/>
      <c r="M78" s="63"/>
      <c r="N78" s="24">
        <f t="shared" si="17"/>
        <v>1</v>
      </c>
      <c r="O78" s="46"/>
      <c r="P78" s="47"/>
      <c r="Q78" s="26"/>
    </row>
    <row r="79" spans="1:17" ht="65.25" customHeight="1" x14ac:dyDescent="0.25">
      <c r="A79" s="101"/>
      <c r="B79" s="61" t="s">
        <v>9</v>
      </c>
      <c r="C79" s="62" t="s">
        <v>10</v>
      </c>
      <c r="D79" s="61"/>
      <c r="E79" s="25"/>
      <c r="F79" s="25">
        <v>1400</v>
      </c>
      <c r="G79" s="25"/>
      <c r="H79" s="20"/>
      <c r="I79" s="63"/>
      <c r="J79" s="25"/>
      <c r="K79" s="63"/>
      <c r="L79" s="63"/>
      <c r="M79" s="63"/>
      <c r="N79" s="25">
        <f t="shared" si="17"/>
        <v>1400</v>
      </c>
      <c r="O79" s="49"/>
      <c r="P79" s="76"/>
      <c r="Q79" s="26"/>
    </row>
    <row r="80" spans="1:17" ht="37.5" customHeight="1" x14ac:dyDescent="0.25">
      <c r="A80" s="100" t="s">
        <v>190</v>
      </c>
      <c r="B80" s="61" t="s">
        <v>5</v>
      </c>
      <c r="C80" s="40" t="s">
        <v>22</v>
      </c>
      <c r="D80" s="61"/>
      <c r="E80" s="24">
        <v>1</v>
      </c>
      <c r="F80" s="63"/>
      <c r="G80" s="25"/>
      <c r="H80" s="20"/>
      <c r="I80" s="63"/>
      <c r="J80" s="25"/>
      <c r="K80" s="63"/>
      <c r="L80" s="63"/>
      <c r="M80" s="63"/>
      <c r="N80" s="24">
        <f t="shared" si="17"/>
        <v>1</v>
      </c>
      <c r="O80" s="46"/>
      <c r="P80" s="47"/>
      <c r="Q80" s="26"/>
    </row>
    <row r="81" spans="1:18" ht="39" customHeight="1" x14ac:dyDescent="0.25">
      <c r="A81" s="101"/>
      <c r="B81" s="61" t="s">
        <v>9</v>
      </c>
      <c r="C81" s="62" t="s">
        <v>10</v>
      </c>
      <c r="D81" s="25"/>
      <c r="E81" s="25">
        <v>2327.8000000000002</v>
      </c>
      <c r="F81" s="63"/>
      <c r="G81" s="25"/>
      <c r="H81" s="20"/>
      <c r="I81" s="63"/>
      <c r="J81" s="25"/>
      <c r="K81" s="63"/>
      <c r="L81" s="63"/>
      <c r="M81" s="63"/>
      <c r="N81" s="25">
        <f t="shared" si="17"/>
        <v>2327.8000000000002</v>
      </c>
      <c r="O81" s="46"/>
      <c r="P81" s="47"/>
      <c r="Q81" s="26"/>
    </row>
    <row r="82" spans="1:18" ht="35.25" customHeight="1" x14ac:dyDescent="0.25">
      <c r="A82" s="102" t="s">
        <v>57</v>
      </c>
      <c r="B82" s="61" t="s">
        <v>5</v>
      </c>
      <c r="C82" s="62" t="s">
        <v>6</v>
      </c>
      <c r="D82" s="63">
        <f>D89+D91+D93+D95+D97+D99+D101+D103+D107+D109+D111+D113+D115+D117+D121+D119+D123+D125</f>
        <v>10.5</v>
      </c>
      <c r="E82" s="63">
        <f t="shared" ref="E82:M82" si="18">E89+E91+E93+E95+E97+E99+E101+E103+E107+E109+E111+E113+E115+E117+E121+E119+E123+E125</f>
        <v>61.5</v>
      </c>
      <c r="F82" s="63">
        <f t="shared" si="18"/>
        <v>4.0999999999999996</v>
      </c>
      <c r="G82" s="63">
        <f t="shared" si="18"/>
        <v>8.3999999999999986</v>
      </c>
      <c r="H82" s="63">
        <f t="shared" si="18"/>
        <v>0.5</v>
      </c>
      <c r="I82" s="63">
        <f t="shared" si="18"/>
        <v>0</v>
      </c>
      <c r="J82" s="63">
        <f t="shared" si="18"/>
        <v>0</v>
      </c>
      <c r="K82" s="63">
        <f t="shared" si="18"/>
        <v>0</v>
      </c>
      <c r="L82" s="63">
        <f t="shared" si="18"/>
        <v>0</v>
      </c>
      <c r="M82" s="63">
        <f t="shared" si="18"/>
        <v>0</v>
      </c>
      <c r="N82" s="25">
        <f t="shared" si="17"/>
        <v>85</v>
      </c>
      <c r="O82" s="91"/>
      <c r="P82" s="93"/>
      <c r="Q82" s="26"/>
    </row>
    <row r="83" spans="1:18" ht="26.25" customHeight="1" x14ac:dyDescent="0.25">
      <c r="A83" s="103"/>
      <c r="B83" s="61" t="s">
        <v>15</v>
      </c>
      <c r="C83" s="62" t="s">
        <v>10</v>
      </c>
      <c r="D83" s="25">
        <f>D84/D82</f>
        <v>4048</v>
      </c>
      <c r="E83" s="25">
        <f>E84/E82</f>
        <v>177.23577235772359</v>
      </c>
      <c r="F83" s="25">
        <f>F84/F82</f>
        <v>24.390243902439025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f>N84/N82</f>
        <v>629.4588235294118</v>
      </c>
      <c r="O83" s="92"/>
      <c r="P83" s="94"/>
      <c r="Q83" s="26"/>
    </row>
    <row r="84" spans="1:18" ht="30" customHeight="1" x14ac:dyDescent="0.25">
      <c r="A84" s="103"/>
      <c r="B84" s="61" t="s">
        <v>51</v>
      </c>
      <c r="C84" s="62" t="s">
        <v>10</v>
      </c>
      <c r="D84" s="25">
        <f>D85+D86+D87+D88</f>
        <v>42504</v>
      </c>
      <c r="E84" s="25">
        <f t="shared" ref="E84:M84" si="19">E85+E86+E87+E88</f>
        <v>10900</v>
      </c>
      <c r="F84" s="25">
        <f t="shared" si="19"/>
        <v>100</v>
      </c>
      <c r="G84" s="25">
        <f t="shared" si="19"/>
        <v>0</v>
      </c>
      <c r="H84" s="25">
        <f t="shared" si="19"/>
        <v>0</v>
      </c>
      <c r="I84" s="25">
        <f t="shared" si="19"/>
        <v>0</v>
      </c>
      <c r="J84" s="25">
        <f t="shared" si="19"/>
        <v>0</v>
      </c>
      <c r="K84" s="25">
        <f t="shared" si="19"/>
        <v>0</v>
      </c>
      <c r="L84" s="25">
        <f t="shared" si="19"/>
        <v>0</v>
      </c>
      <c r="M84" s="25">
        <f t="shared" si="19"/>
        <v>0</v>
      </c>
      <c r="N84" s="25">
        <f t="shared" ref="N84:N89" si="20">D84+E84+F84+G84+H84+I84+J84+K84+L84+M84</f>
        <v>53504</v>
      </c>
      <c r="O84" s="92"/>
      <c r="P84" s="94"/>
      <c r="Q84" s="26">
        <f>N90+N92+N94+N96+N98+N100+N102+N104+N108+N110+N112+N114+N116+N118+N122+N120</f>
        <v>53504</v>
      </c>
      <c r="R84" s="32"/>
    </row>
    <row r="85" spans="1:18" ht="32.25" customHeight="1" x14ac:dyDescent="0.25">
      <c r="A85" s="103"/>
      <c r="B85" s="61" t="s">
        <v>16</v>
      </c>
      <c r="C85" s="62" t="s">
        <v>10</v>
      </c>
      <c r="D85" s="25">
        <v>0</v>
      </c>
      <c r="E85" s="25">
        <v>0</v>
      </c>
      <c r="F85" s="63">
        <v>0</v>
      </c>
      <c r="G85" s="63">
        <v>0</v>
      </c>
      <c r="H85" s="63">
        <v>0</v>
      </c>
      <c r="I85" s="63">
        <v>0</v>
      </c>
      <c r="J85" s="25">
        <v>0</v>
      </c>
      <c r="K85" s="25">
        <v>0</v>
      </c>
      <c r="L85" s="25">
        <v>0</v>
      </c>
      <c r="M85" s="25">
        <v>0</v>
      </c>
      <c r="N85" s="25">
        <f t="shared" si="20"/>
        <v>0</v>
      </c>
      <c r="O85" s="112" t="s">
        <v>63</v>
      </c>
      <c r="P85" s="97" t="s">
        <v>61</v>
      </c>
      <c r="Q85" s="26"/>
    </row>
    <row r="86" spans="1:18" ht="30" customHeight="1" x14ac:dyDescent="0.25">
      <c r="A86" s="103"/>
      <c r="B86" s="61" t="s">
        <v>12</v>
      </c>
      <c r="C86" s="62" t="s">
        <v>10</v>
      </c>
      <c r="D86" s="25">
        <v>40504</v>
      </c>
      <c r="E86" s="25">
        <v>0</v>
      </c>
      <c r="F86" s="25">
        <v>0</v>
      </c>
      <c r="G86" s="25">
        <v>0</v>
      </c>
      <c r="H86" s="25">
        <f t="shared" ref="H86:M86" si="21">H90</f>
        <v>0</v>
      </c>
      <c r="I86" s="25">
        <f t="shared" si="21"/>
        <v>0</v>
      </c>
      <c r="J86" s="25">
        <f t="shared" si="21"/>
        <v>0</v>
      </c>
      <c r="K86" s="25">
        <f t="shared" si="21"/>
        <v>0</v>
      </c>
      <c r="L86" s="25">
        <f t="shared" si="21"/>
        <v>0</v>
      </c>
      <c r="M86" s="25">
        <f t="shared" si="21"/>
        <v>0</v>
      </c>
      <c r="N86" s="25">
        <f t="shared" si="20"/>
        <v>40504</v>
      </c>
      <c r="O86" s="114"/>
      <c r="P86" s="98"/>
      <c r="Q86" s="26"/>
    </row>
    <row r="87" spans="1:18" ht="32.25" customHeight="1" x14ac:dyDescent="0.25">
      <c r="A87" s="103"/>
      <c r="B87" s="61" t="s">
        <v>8</v>
      </c>
      <c r="C87" s="62" t="s">
        <v>10</v>
      </c>
      <c r="D87" s="25">
        <f>D120</f>
        <v>2000</v>
      </c>
      <c r="E87" s="25">
        <f>E114+E116+E118+E120</f>
        <v>10900</v>
      </c>
      <c r="F87" s="25">
        <f>F112</f>
        <v>100</v>
      </c>
      <c r="G87" s="25">
        <f t="shared" ref="G87:M87" si="22">G114+G116+G118+G122</f>
        <v>0</v>
      </c>
      <c r="H87" s="25">
        <f t="shared" si="22"/>
        <v>0</v>
      </c>
      <c r="I87" s="25">
        <f t="shared" si="22"/>
        <v>0</v>
      </c>
      <c r="J87" s="25">
        <f t="shared" si="22"/>
        <v>0</v>
      </c>
      <c r="K87" s="25">
        <f t="shared" si="22"/>
        <v>0</v>
      </c>
      <c r="L87" s="25">
        <f t="shared" si="22"/>
        <v>0</v>
      </c>
      <c r="M87" s="25">
        <f t="shared" si="22"/>
        <v>0</v>
      </c>
      <c r="N87" s="25">
        <f t="shared" si="20"/>
        <v>13000</v>
      </c>
      <c r="O87" s="114"/>
      <c r="P87" s="98"/>
      <c r="Q87" s="26"/>
    </row>
    <row r="88" spans="1:18" ht="27.75" customHeight="1" x14ac:dyDescent="0.25">
      <c r="A88" s="104"/>
      <c r="B88" s="61" t="s">
        <v>17</v>
      </c>
      <c r="C88" s="62" t="s">
        <v>10</v>
      </c>
      <c r="D88" s="25">
        <v>0</v>
      </c>
      <c r="E88" s="25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25">
        <f t="shared" si="20"/>
        <v>0</v>
      </c>
      <c r="O88" s="114"/>
      <c r="P88" s="98"/>
      <c r="Q88" s="26"/>
    </row>
    <row r="89" spans="1:18" ht="33" customHeight="1" x14ac:dyDescent="0.25">
      <c r="A89" s="131" t="s">
        <v>75</v>
      </c>
      <c r="B89" s="61" t="s">
        <v>5</v>
      </c>
      <c r="C89" s="40" t="s">
        <v>6</v>
      </c>
      <c r="D89" s="25"/>
      <c r="E89" s="25">
        <v>2.2000000000000002</v>
      </c>
      <c r="F89" s="63"/>
      <c r="G89" s="63"/>
      <c r="H89" s="63"/>
      <c r="I89" s="63"/>
      <c r="J89" s="63"/>
      <c r="K89" s="25"/>
      <c r="L89" s="35"/>
      <c r="M89" s="25"/>
      <c r="N89" s="25">
        <f t="shared" si="20"/>
        <v>2.2000000000000002</v>
      </c>
      <c r="O89" s="114"/>
      <c r="P89" s="98"/>
      <c r="Q89" s="26"/>
    </row>
    <row r="90" spans="1:18" ht="33" customHeight="1" x14ac:dyDescent="0.25">
      <c r="A90" s="131"/>
      <c r="B90" s="61" t="s">
        <v>9</v>
      </c>
      <c r="C90" s="62" t="s">
        <v>10</v>
      </c>
      <c r="D90" s="25"/>
      <c r="E90" s="25" t="s">
        <v>64</v>
      </c>
      <c r="F90" s="63"/>
      <c r="G90" s="63"/>
      <c r="H90" s="63"/>
      <c r="I90" s="63"/>
      <c r="J90" s="63"/>
      <c r="K90" s="25"/>
      <c r="L90" s="35"/>
      <c r="M90" s="25"/>
      <c r="N90" s="25">
        <v>0</v>
      </c>
      <c r="O90" s="114"/>
      <c r="P90" s="98"/>
      <c r="Q90" s="26"/>
    </row>
    <row r="91" spans="1:18" ht="36" customHeight="1" x14ac:dyDescent="0.25">
      <c r="A91" s="100" t="s">
        <v>108</v>
      </c>
      <c r="B91" s="61" t="s">
        <v>5</v>
      </c>
      <c r="C91" s="40" t="s">
        <v>6</v>
      </c>
      <c r="D91" s="61">
        <v>0.5</v>
      </c>
      <c r="E91" s="61"/>
      <c r="F91" s="20"/>
      <c r="G91" s="25"/>
      <c r="H91" s="20"/>
      <c r="I91" s="39"/>
      <c r="J91" s="25"/>
      <c r="K91" s="63"/>
      <c r="L91" s="35"/>
      <c r="M91" s="25"/>
      <c r="N91" s="25">
        <f t="shared" ref="N91:N92" si="23">D91+E91+F91+G91+H91+I91+J91+K91+L91+M91</f>
        <v>0.5</v>
      </c>
      <c r="O91" s="114"/>
      <c r="P91" s="98"/>
      <c r="Q91" s="26"/>
    </row>
    <row r="92" spans="1:18" ht="37.5" customHeight="1" x14ac:dyDescent="0.25">
      <c r="A92" s="101"/>
      <c r="B92" s="61" t="s">
        <v>9</v>
      </c>
      <c r="C92" s="62" t="s">
        <v>10</v>
      </c>
      <c r="D92" s="25">
        <v>40504</v>
      </c>
      <c r="E92" s="61"/>
      <c r="F92" s="20"/>
      <c r="G92" s="25"/>
      <c r="H92" s="20"/>
      <c r="I92" s="63"/>
      <c r="J92" s="25"/>
      <c r="K92" s="63"/>
      <c r="L92" s="35"/>
      <c r="M92" s="25"/>
      <c r="N92" s="25">
        <f t="shared" si="23"/>
        <v>40504</v>
      </c>
      <c r="O92" s="114"/>
      <c r="P92" s="98"/>
      <c r="Q92" s="26"/>
    </row>
    <row r="93" spans="1:18" ht="37.5" customHeight="1" x14ac:dyDescent="0.25">
      <c r="A93" s="109" t="s">
        <v>76</v>
      </c>
      <c r="B93" s="25" t="s">
        <v>5</v>
      </c>
      <c r="C93" s="43" t="s">
        <v>6</v>
      </c>
      <c r="D93" s="63"/>
      <c r="E93" s="63"/>
      <c r="F93" s="63">
        <v>0.1</v>
      </c>
      <c r="G93" s="63"/>
      <c r="H93" s="63"/>
      <c r="I93" s="35"/>
      <c r="J93" s="63"/>
      <c r="K93" s="63"/>
      <c r="L93" s="35"/>
      <c r="M93" s="63"/>
      <c r="N93" s="25">
        <f>D93+E93+F93+G93+H93+I93+J93+K93+L93+M93</f>
        <v>0.1</v>
      </c>
      <c r="O93" s="114"/>
      <c r="P93" s="98"/>
      <c r="Q93" s="26"/>
    </row>
    <row r="94" spans="1:18" ht="47.25" customHeight="1" x14ac:dyDescent="0.25">
      <c r="A94" s="109"/>
      <c r="B94" s="25" t="s">
        <v>9</v>
      </c>
      <c r="C94" s="42" t="s">
        <v>10</v>
      </c>
      <c r="D94" s="25"/>
      <c r="E94" s="25"/>
      <c r="F94" s="25" t="s">
        <v>64</v>
      </c>
      <c r="G94" s="63"/>
      <c r="H94" s="63"/>
      <c r="I94" s="35"/>
      <c r="J94" s="63"/>
      <c r="K94" s="63"/>
      <c r="L94" s="35"/>
      <c r="M94" s="63"/>
      <c r="N94" s="25">
        <v>0</v>
      </c>
      <c r="O94" s="114"/>
      <c r="P94" s="98"/>
      <c r="Q94" s="26"/>
    </row>
    <row r="95" spans="1:18" ht="45" customHeight="1" x14ac:dyDescent="0.25">
      <c r="A95" s="100" t="s">
        <v>77</v>
      </c>
      <c r="B95" s="61" t="s">
        <v>5</v>
      </c>
      <c r="C95" s="40" t="s">
        <v>6</v>
      </c>
      <c r="D95" s="61"/>
      <c r="E95" s="63"/>
      <c r="F95" s="63"/>
      <c r="G95" s="63">
        <v>2</v>
      </c>
      <c r="H95" s="20"/>
      <c r="I95" s="39"/>
      <c r="J95" s="25"/>
      <c r="K95" s="63"/>
      <c r="L95" s="35"/>
      <c r="M95" s="25"/>
      <c r="N95" s="25">
        <f>D95+E95+F95+G95+H95+I95+J95+K95+L95+M95</f>
        <v>2</v>
      </c>
      <c r="O95" s="114"/>
      <c r="P95" s="98"/>
      <c r="Q95" s="34"/>
    </row>
    <row r="96" spans="1:18" ht="27.75" customHeight="1" x14ac:dyDescent="0.25">
      <c r="A96" s="101"/>
      <c r="B96" s="61" t="s">
        <v>9</v>
      </c>
      <c r="C96" s="62" t="s">
        <v>10</v>
      </c>
      <c r="D96" s="61"/>
      <c r="E96" s="20"/>
      <c r="F96" s="20"/>
      <c r="G96" s="20" t="s">
        <v>64</v>
      </c>
      <c r="H96" s="20"/>
      <c r="I96" s="63"/>
      <c r="J96" s="25"/>
      <c r="K96" s="63"/>
      <c r="L96" s="35"/>
      <c r="M96" s="25"/>
      <c r="N96" s="25">
        <v>0</v>
      </c>
      <c r="O96" s="114"/>
      <c r="P96" s="98"/>
      <c r="Q96" s="41"/>
    </row>
    <row r="97" spans="1:17" ht="27.75" customHeight="1" x14ac:dyDescent="0.25">
      <c r="A97" s="131" t="s">
        <v>100</v>
      </c>
      <c r="B97" s="61" t="s">
        <v>5</v>
      </c>
      <c r="C97" s="40" t="s">
        <v>6</v>
      </c>
      <c r="D97" s="25"/>
      <c r="E97" s="63"/>
      <c r="F97" s="63">
        <v>0.8</v>
      </c>
      <c r="G97" s="63"/>
      <c r="H97" s="63"/>
      <c r="I97" s="63"/>
      <c r="J97" s="63"/>
      <c r="K97" s="25"/>
      <c r="L97" s="35"/>
      <c r="M97" s="25"/>
      <c r="N97" s="25">
        <f>D97+E97+F97+G97+H97+I97+J97+K97+L97+M97</f>
        <v>0.8</v>
      </c>
      <c r="O97" s="114"/>
      <c r="P97" s="98"/>
      <c r="Q97" s="26"/>
    </row>
    <row r="98" spans="1:17" ht="30" customHeight="1" x14ac:dyDescent="0.25">
      <c r="A98" s="131"/>
      <c r="B98" s="61" t="s">
        <v>9</v>
      </c>
      <c r="C98" s="62" t="s">
        <v>10</v>
      </c>
      <c r="D98" s="25"/>
      <c r="E98" s="63"/>
      <c r="F98" s="63" t="s">
        <v>64</v>
      </c>
      <c r="G98" s="63"/>
      <c r="H98" s="63"/>
      <c r="I98" s="63"/>
      <c r="J98" s="63"/>
      <c r="K98" s="25"/>
      <c r="L98" s="35"/>
      <c r="M98" s="25"/>
      <c r="N98" s="25">
        <v>0</v>
      </c>
      <c r="O98" s="114"/>
      <c r="P98" s="98"/>
      <c r="Q98" s="26"/>
    </row>
    <row r="99" spans="1:17" ht="64.5" customHeight="1" x14ac:dyDescent="0.25">
      <c r="A99" s="131" t="s">
        <v>101</v>
      </c>
      <c r="B99" s="25" t="s">
        <v>5</v>
      </c>
      <c r="C99" s="43" t="s">
        <v>6</v>
      </c>
      <c r="D99" s="63"/>
      <c r="E99" s="63"/>
      <c r="F99" s="63"/>
      <c r="G99" s="63">
        <v>2.1</v>
      </c>
      <c r="H99" s="30"/>
      <c r="I99" s="63"/>
      <c r="J99" s="63"/>
      <c r="K99" s="63"/>
      <c r="L99" s="35"/>
      <c r="M99" s="63"/>
      <c r="N99" s="25">
        <f>D99+E99+F99+G99+H99+I99+J99+K99+L99+M99</f>
        <v>2.1</v>
      </c>
      <c r="O99" s="114"/>
      <c r="P99" s="98"/>
      <c r="Q99" s="26"/>
    </row>
    <row r="100" spans="1:17" ht="103.5" customHeight="1" x14ac:dyDescent="0.25">
      <c r="A100" s="132"/>
      <c r="B100" s="25" t="s">
        <v>9</v>
      </c>
      <c r="C100" s="42" t="s">
        <v>10</v>
      </c>
      <c r="D100" s="25"/>
      <c r="E100" s="25"/>
      <c r="F100" s="63"/>
      <c r="G100" s="63" t="s">
        <v>64</v>
      </c>
      <c r="H100" s="30"/>
      <c r="I100" s="63"/>
      <c r="J100" s="25"/>
      <c r="K100" s="25"/>
      <c r="L100" s="35"/>
      <c r="M100" s="25"/>
      <c r="N100" s="25">
        <v>0</v>
      </c>
      <c r="O100" s="113"/>
      <c r="P100" s="99"/>
      <c r="Q100" s="26"/>
    </row>
    <row r="101" spans="1:17" ht="36.75" customHeight="1" x14ac:dyDescent="0.25">
      <c r="A101" s="131" t="s">
        <v>102</v>
      </c>
      <c r="B101" s="61" t="s">
        <v>5</v>
      </c>
      <c r="C101" s="40" t="s">
        <v>6</v>
      </c>
      <c r="D101" s="25"/>
      <c r="E101" s="25"/>
      <c r="F101" s="63"/>
      <c r="G101" s="63">
        <v>1.6</v>
      </c>
      <c r="H101" s="63"/>
      <c r="I101" s="63"/>
      <c r="J101" s="63"/>
      <c r="K101" s="63"/>
      <c r="L101" s="35"/>
      <c r="M101" s="63"/>
      <c r="N101" s="25">
        <f>D101+E101+F101+G101+H101+I101+J101+K101+L101+M101</f>
        <v>1.6</v>
      </c>
      <c r="O101" s="112" t="s">
        <v>63</v>
      </c>
      <c r="P101" s="97" t="s">
        <v>61</v>
      </c>
      <c r="Q101" s="26"/>
    </row>
    <row r="102" spans="1:17" ht="70.5" customHeight="1" x14ac:dyDescent="0.25">
      <c r="A102" s="131"/>
      <c r="B102" s="61" t="s">
        <v>9</v>
      </c>
      <c r="C102" s="62" t="s">
        <v>10</v>
      </c>
      <c r="D102" s="25"/>
      <c r="E102" s="25"/>
      <c r="F102" s="63"/>
      <c r="G102" s="63" t="s">
        <v>64</v>
      </c>
      <c r="H102" s="63"/>
      <c r="I102" s="63"/>
      <c r="J102" s="63"/>
      <c r="K102" s="63"/>
      <c r="L102" s="35"/>
      <c r="M102" s="63"/>
      <c r="N102" s="25">
        <v>0</v>
      </c>
      <c r="O102" s="114"/>
      <c r="P102" s="98"/>
      <c r="Q102" s="26"/>
    </row>
    <row r="103" spans="1:17" ht="25.5" customHeight="1" x14ac:dyDescent="0.25">
      <c r="A103" s="100" t="s">
        <v>103</v>
      </c>
      <c r="B103" s="61" t="s">
        <v>5</v>
      </c>
      <c r="C103" s="40" t="s">
        <v>6</v>
      </c>
      <c r="D103" s="25"/>
      <c r="E103" s="61"/>
      <c r="F103" s="61">
        <v>1</v>
      </c>
      <c r="G103" s="25"/>
      <c r="H103" s="20"/>
      <c r="I103" s="39"/>
      <c r="J103" s="25"/>
      <c r="K103" s="35"/>
      <c r="L103" s="25"/>
      <c r="M103" s="63"/>
      <c r="N103" s="25">
        <f>D103+E103+F103+G103+H103+I103+J103+K103+L103+M103</f>
        <v>1</v>
      </c>
      <c r="O103" s="114"/>
      <c r="P103" s="98"/>
      <c r="Q103" s="26"/>
    </row>
    <row r="104" spans="1:17" ht="40.5" customHeight="1" x14ac:dyDescent="0.25">
      <c r="A104" s="101"/>
      <c r="B104" s="61" t="s">
        <v>9</v>
      </c>
      <c r="C104" s="62" t="s">
        <v>10</v>
      </c>
      <c r="D104" s="61"/>
      <c r="E104" s="61"/>
      <c r="F104" s="61" t="s">
        <v>64</v>
      </c>
      <c r="G104" s="25"/>
      <c r="H104" s="20"/>
      <c r="I104" s="63"/>
      <c r="J104" s="25"/>
      <c r="K104" s="35"/>
      <c r="L104" s="25"/>
      <c r="M104" s="63"/>
      <c r="N104" s="25">
        <v>0</v>
      </c>
      <c r="O104" s="114"/>
      <c r="P104" s="98"/>
      <c r="Q104" s="26"/>
    </row>
    <row r="105" spans="1:17" ht="30" hidden="1" customHeight="1" x14ac:dyDescent="0.25">
      <c r="A105" s="131"/>
      <c r="B105" s="61"/>
      <c r="C105" s="40"/>
      <c r="D105" s="25"/>
      <c r="E105" s="25"/>
      <c r="F105" s="63"/>
      <c r="G105" s="63"/>
      <c r="H105" s="63"/>
      <c r="I105" s="63"/>
      <c r="J105" s="63"/>
      <c r="K105" s="25"/>
      <c r="L105" s="35"/>
      <c r="M105" s="25"/>
      <c r="N105" s="25"/>
      <c r="O105" s="114"/>
      <c r="P105" s="98"/>
      <c r="Q105" s="26"/>
    </row>
    <row r="106" spans="1:17" ht="24.75" hidden="1" customHeight="1" x14ac:dyDescent="0.25">
      <c r="A106" s="131"/>
      <c r="B106" s="61"/>
      <c r="C106" s="62"/>
      <c r="D106" s="25"/>
      <c r="E106" s="25"/>
      <c r="F106" s="63"/>
      <c r="G106" s="63"/>
      <c r="H106" s="63"/>
      <c r="I106" s="63"/>
      <c r="J106" s="63"/>
      <c r="K106" s="25"/>
      <c r="L106" s="35"/>
      <c r="M106" s="25"/>
      <c r="N106" s="25"/>
      <c r="O106" s="114"/>
      <c r="P106" s="98"/>
      <c r="Q106" s="26"/>
    </row>
    <row r="107" spans="1:17" ht="42.75" customHeight="1" x14ac:dyDescent="0.25">
      <c r="A107" s="109" t="s">
        <v>109</v>
      </c>
      <c r="B107" s="25" t="s">
        <v>5</v>
      </c>
      <c r="C107" s="43" t="s">
        <v>6</v>
      </c>
      <c r="D107" s="63"/>
      <c r="E107" s="63"/>
      <c r="F107" s="63"/>
      <c r="G107" s="63">
        <v>2.7</v>
      </c>
      <c r="H107" s="63"/>
      <c r="I107" s="35"/>
      <c r="J107" s="63"/>
      <c r="K107" s="63"/>
      <c r="L107" s="35"/>
      <c r="M107" s="63"/>
      <c r="N107" s="25">
        <f>D107+E107+F107+G107+H107+I107+J107+K107+L107+M107</f>
        <v>2.7</v>
      </c>
      <c r="O107" s="114"/>
      <c r="P107" s="98"/>
      <c r="Q107" s="26"/>
    </row>
    <row r="108" spans="1:17" ht="73.5" customHeight="1" x14ac:dyDescent="0.25">
      <c r="A108" s="124"/>
      <c r="B108" s="25" t="s">
        <v>9</v>
      </c>
      <c r="C108" s="42" t="s">
        <v>10</v>
      </c>
      <c r="D108" s="25"/>
      <c r="E108" s="25"/>
      <c r="F108" s="63"/>
      <c r="G108" s="63" t="s">
        <v>64</v>
      </c>
      <c r="H108" s="63"/>
      <c r="I108" s="35"/>
      <c r="J108" s="63"/>
      <c r="K108" s="63"/>
      <c r="L108" s="35"/>
      <c r="M108" s="63"/>
      <c r="N108" s="25">
        <v>0</v>
      </c>
      <c r="O108" s="114"/>
      <c r="P108" s="98"/>
      <c r="Q108" s="26"/>
    </row>
    <row r="109" spans="1:17" ht="39.75" customHeight="1" x14ac:dyDescent="0.25">
      <c r="A109" s="100" t="s">
        <v>110</v>
      </c>
      <c r="B109" s="61" t="s">
        <v>5</v>
      </c>
      <c r="C109" s="40" t="s">
        <v>6</v>
      </c>
      <c r="D109" s="61"/>
      <c r="E109" s="61"/>
      <c r="F109" s="20"/>
      <c r="G109" s="25"/>
      <c r="H109" s="20">
        <v>0.5</v>
      </c>
      <c r="I109" s="39"/>
      <c r="J109" s="25"/>
      <c r="K109" s="63"/>
      <c r="L109" s="35"/>
      <c r="M109" s="63"/>
      <c r="N109" s="25">
        <f>M103</f>
        <v>0</v>
      </c>
      <c r="O109" s="114"/>
      <c r="P109" s="98"/>
      <c r="Q109" s="26"/>
    </row>
    <row r="110" spans="1:17" ht="85.5" customHeight="1" x14ac:dyDescent="0.25">
      <c r="A110" s="101"/>
      <c r="B110" s="61" t="s">
        <v>9</v>
      </c>
      <c r="C110" s="62" t="s">
        <v>10</v>
      </c>
      <c r="D110" s="61"/>
      <c r="E110" s="61"/>
      <c r="F110" s="20"/>
      <c r="G110" s="25"/>
      <c r="H110" s="20" t="s">
        <v>64</v>
      </c>
      <c r="I110" s="63"/>
      <c r="J110" s="25"/>
      <c r="K110" s="63"/>
      <c r="L110" s="35"/>
      <c r="M110" s="63"/>
      <c r="N110" s="25">
        <v>0</v>
      </c>
      <c r="O110" s="114"/>
      <c r="P110" s="98"/>
      <c r="Q110" s="26"/>
    </row>
    <row r="111" spans="1:17" ht="25.5" customHeight="1" x14ac:dyDescent="0.25">
      <c r="A111" s="109" t="s">
        <v>111</v>
      </c>
      <c r="B111" s="61" t="s">
        <v>5</v>
      </c>
      <c r="C111" s="40" t="s">
        <v>22</v>
      </c>
      <c r="D111" s="63"/>
      <c r="E111" s="63"/>
      <c r="F111" s="39">
        <v>1</v>
      </c>
      <c r="G111" s="63"/>
      <c r="H111" s="63"/>
      <c r="I111" s="35"/>
      <c r="J111" s="63"/>
      <c r="K111" s="63"/>
      <c r="L111" s="35"/>
      <c r="M111" s="63"/>
      <c r="N111" s="25">
        <f t="shared" ref="N111:N125" si="24">D111+E111+F111+G111+H111+I111+J111+K111+L111+M111</f>
        <v>1</v>
      </c>
      <c r="O111" s="114"/>
      <c r="P111" s="98"/>
      <c r="Q111" s="26"/>
    </row>
    <row r="112" spans="1:17" ht="39.75" customHeight="1" x14ac:dyDescent="0.25">
      <c r="A112" s="124"/>
      <c r="B112" s="61" t="s">
        <v>9</v>
      </c>
      <c r="C112" s="62" t="s">
        <v>10</v>
      </c>
      <c r="D112" s="25"/>
      <c r="E112" s="25"/>
      <c r="F112" s="63">
        <v>100</v>
      </c>
      <c r="G112" s="63"/>
      <c r="H112" s="63"/>
      <c r="I112" s="35"/>
      <c r="J112" s="63"/>
      <c r="K112" s="63"/>
      <c r="L112" s="35"/>
      <c r="M112" s="63"/>
      <c r="N112" s="25">
        <f t="shared" si="24"/>
        <v>100</v>
      </c>
      <c r="O112" s="114"/>
      <c r="P112" s="98"/>
      <c r="Q112" s="26"/>
    </row>
    <row r="113" spans="1:17" ht="33" customHeight="1" x14ac:dyDescent="0.25">
      <c r="A113" s="109" t="s">
        <v>112</v>
      </c>
      <c r="B113" s="61" t="s">
        <v>5</v>
      </c>
      <c r="C113" s="40" t="s">
        <v>22</v>
      </c>
      <c r="D113" s="39"/>
      <c r="E113" s="39">
        <v>2</v>
      </c>
      <c r="F113" s="63"/>
      <c r="G113" s="63"/>
      <c r="H113" s="63"/>
      <c r="I113" s="35"/>
      <c r="J113" s="63"/>
      <c r="K113" s="63"/>
      <c r="L113" s="35"/>
      <c r="M113" s="63"/>
      <c r="N113" s="25">
        <f t="shared" si="24"/>
        <v>2</v>
      </c>
      <c r="O113" s="114"/>
      <c r="P113" s="98"/>
      <c r="Q113" s="26"/>
    </row>
    <row r="114" spans="1:17" ht="33" customHeight="1" x14ac:dyDescent="0.25">
      <c r="A114" s="124"/>
      <c r="B114" s="61" t="s">
        <v>9</v>
      </c>
      <c r="C114" s="62" t="s">
        <v>10</v>
      </c>
      <c r="D114" s="25"/>
      <c r="E114" s="25">
        <v>300</v>
      </c>
      <c r="F114" s="63"/>
      <c r="G114" s="63"/>
      <c r="H114" s="63"/>
      <c r="I114" s="35"/>
      <c r="J114" s="63"/>
      <c r="K114" s="63"/>
      <c r="L114" s="35"/>
      <c r="M114" s="63"/>
      <c r="N114" s="25">
        <f t="shared" si="24"/>
        <v>300</v>
      </c>
      <c r="O114" s="114"/>
      <c r="P114" s="98"/>
      <c r="Q114" s="26"/>
    </row>
    <row r="115" spans="1:17" ht="33" customHeight="1" x14ac:dyDescent="0.25">
      <c r="A115" s="100" t="s">
        <v>113</v>
      </c>
      <c r="B115" s="61" t="s">
        <v>5</v>
      </c>
      <c r="C115" s="40" t="s">
        <v>22</v>
      </c>
      <c r="D115" s="61"/>
      <c r="E115" s="61">
        <v>2</v>
      </c>
      <c r="F115" s="20"/>
      <c r="G115" s="25"/>
      <c r="H115" s="20"/>
      <c r="I115" s="39"/>
      <c r="J115" s="25"/>
      <c r="K115" s="35"/>
      <c r="L115" s="35"/>
      <c r="M115" s="63"/>
      <c r="N115" s="25">
        <f t="shared" si="24"/>
        <v>2</v>
      </c>
      <c r="O115" s="114"/>
      <c r="P115" s="98"/>
      <c r="Q115" s="26"/>
    </row>
    <row r="116" spans="1:17" ht="45" customHeight="1" x14ac:dyDescent="0.25">
      <c r="A116" s="101"/>
      <c r="B116" s="61" t="s">
        <v>9</v>
      </c>
      <c r="C116" s="62" t="s">
        <v>10</v>
      </c>
      <c r="D116" s="25"/>
      <c r="E116" s="25">
        <v>300</v>
      </c>
      <c r="F116" s="20"/>
      <c r="G116" s="25"/>
      <c r="H116" s="20"/>
      <c r="I116" s="63"/>
      <c r="J116" s="25"/>
      <c r="K116" s="35"/>
      <c r="L116" s="35"/>
      <c r="M116" s="63"/>
      <c r="N116" s="25">
        <f t="shared" si="24"/>
        <v>300</v>
      </c>
      <c r="O116" s="114"/>
      <c r="P116" s="98"/>
      <c r="Q116" s="26"/>
    </row>
    <row r="117" spans="1:17" ht="21.75" customHeight="1" x14ac:dyDescent="0.25">
      <c r="A117" s="100" t="s">
        <v>114</v>
      </c>
      <c r="B117" s="61" t="s">
        <v>5</v>
      </c>
      <c r="C117" s="40" t="s">
        <v>22</v>
      </c>
      <c r="D117" s="61"/>
      <c r="E117" s="61">
        <v>2</v>
      </c>
      <c r="F117" s="20"/>
      <c r="G117" s="25"/>
      <c r="H117" s="20"/>
      <c r="I117" s="39"/>
      <c r="J117" s="25"/>
      <c r="K117" s="63"/>
      <c r="L117" s="35"/>
      <c r="M117" s="25"/>
      <c r="N117" s="25">
        <f t="shared" si="24"/>
        <v>2</v>
      </c>
      <c r="O117" s="114"/>
      <c r="P117" s="98"/>
      <c r="Q117" s="26"/>
    </row>
    <row r="118" spans="1:17" ht="48" customHeight="1" x14ac:dyDescent="0.25">
      <c r="A118" s="101"/>
      <c r="B118" s="61" t="s">
        <v>9</v>
      </c>
      <c r="C118" s="62" t="s">
        <v>10</v>
      </c>
      <c r="D118" s="25"/>
      <c r="E118" s="25">
        <v>300</v>
      </c>
      <c r="F118" s="20"/>
      <c r="G118" s="25"/>
      <c r="H118" s="20"/>
      <c r="I118" s="63"/>
      <c r="J118" s="25"/>
      <c r="K118" s="63"/>
      <c r="L118" s="35"/>
      <c r="M118" s="25"/>
      <c r="N118" s="25">
        <f t="shared" si="24"/>
        <v>300</v>
      </c>
      <c r="O118" s="49"/>
      <c r="P118" s="98"/>
      <c r="Q118" s="26"/>
    </row>
    <row r="119" spans="1:17" ht="48" customHeight="1" x14ac:dyDescent="0.25">
      <c r="A119" s="100" t="s">
        <v>170</v>
      </c>
      <c r="B119" s="61" t="s">
        <v>5</v>
      </c>
      <c r="C119" s="40" t="s">
        <v>22</v>
      </c>
      <c r="D119" s="24">
        <v>10</v>
      </c>
      <c r="E119" s="61">
        <v>53</v>
      </c>
      <c r="F119" s="20"/>
      <c r="G119" s="25"/>
      <c r="H119" s="20"/>
      <c r="I119" s="63"/>
      <c r="J119" s="25"/>
      <c r="K119" s="63"/>
      <c r="L119" s="35"/>
      <c r="M119" s="25"/>
      <c r="N119" s="25">
        <f t="shared" ref="N119:N120" si="25">D119+E119+F119+G119+H119+I119+J119+K119+L119+M119</f>
        <v>63</v>
      </c>
      <c r="O119" s="49"/>
      <c r="P119" s="98"/>
      <c r="Q119" s="26"/>
    </row>
    <row r="120" spans="1:17" ht="35.25" customHeight="1" x14ac:dyDescent="0.25">
      <c r="A120" s="101"/>
      <c r="B120" s="61" t="s">
        <v>9</v>
      </c>
      <c r="C120" s="62" t="s">
        <v>10</v>
      </c>
      <c r="D120" s="25">
        <v>2000</v>
      </c>
      <c r="E120" s="25">
        <v>10000</v>
      </c>
      <c r="F120" s="20"/>
      <c r="G120" s="25"/>
      <c r="H120" s="20"/>
      <c r="I120" s="63"/>
      <c r="J120" s="25"/>
      <c r="K120" s="63"/>
      <c r="L120" s="35"/>
      <c r="M120" s="25"/>
      <c r="N120" s="25">
        <f t="shared" si="25"/>
        <v>12000</v>
      </c>
      <c r="O120" s="49"/>
      <c r="P120" s="98"/>
      <c r="Q120" s="26"/>
    </row>
    <row r="121" spans="1:17" ht="42" customHeight="1" x14ac:dyDescent="0.25">
      <c r="A121" s="100" t="s">
        <v>185</v>
      </c>
      <c r="B121" s="61" t="s">
        <v>5</v>
      </c>
      <c r="C121" s="40" t="s">
        <v>6</v>
      </c>
      <c r="D121" s="24"/>
      <c r="E121" s="61"/>
      <c r="F121" s="20">
        <v>0.2</v>
      </c>
      <c r="G121" s="25"/>
      <c r="H121" s="20"/>
      <c r="I121" s="63"/>
      <c r="J121" s="25"/>
      <c r="K121" s="63"/>
      <c r="L121" s="35"/>
      <c r="M121" s="25"/>
      <c r="N121" s="25">
        <f t="shared" si="24"/>
        <v>0.2</v>
      </c>
      <c r="O121" s="88"/>
      <c r="P121" s="98"/>
      <c r="Q121" s="26"/>
    </row>
    <row r="122" spans="1:17" ht="39.75" customHeight="1" x14ac:dyDescent="0.25">
      <c r="A122" s="101"/>
      <c r="B122" s="61" t="s">
        <v>9</v>
      </c>
      <c r="C122" s="62" t="s">
        <v>10</v>
      </c>
      <c r="D122" s="81"/>
      <c r="E122" s="61"/>
      <c r="F122" s="20" t="s">
        <v>64</v>
      </c>
      <c r="G122" s="25"/>
      <c r="H122" s="20"/>
      <c r="I122" s="63"/>
      <c r="J122" s="25"/>
      <c r="K122" s="63"/>
      <c r="L122" s="35"/>
      <c r="M122" s="25"/>
      <c r="N122" s="25">
        <v>0</v>
      </c>
      <c r="O122" s="88"/>
      <c r="P122" s="98"/>
      <c r="Q122" s="26"/>
    </row>
    <row r="123" spans="1:17" ht="26.25" customHeight="1" x14ac:dyDescent="0.25">
      <c r="A123" s="100" t="s">
        <v>187</v>
      </c>
      <c r="B123" s="61" t="s">
        <v>5</v>
      </c>
      <c r="C123" s="40" t="s">
        <v>188</v>
      </c>
      <c r="D123" s="81"/>
      <c r="E123" s="61">
        <v>0.3</v>
      </c>
      <c r="F123" s="20"/>
      <c r="G123" s="25"/>
      <c r="H123" s="20"/>
      <c r="I123" s="63"/>
      <c r="J123" s="25"/>
      <c r="K123" s="63"/>
      <c r="L123" s="35"/>
      <c r="M123" s="25"/>
      <c r="N123" s="25">
        <f t="shared" si="24"/>
        <v>0.3</v>
      </c>
      <c r="O123" s="88"/>
      <c r="P123" s="98"/>
      <c r="Q123" s="26"/>
    </row>
    <row r="124" spans="1:17" ht="26.25" customHeight="1" x14ac:dyDescent="0.25">
      <c r="A124" s="101"/>
      <c r="B124" s="61" t="s">
        <v>9</v>
      </c>
      <c r="C124" s="62" t="s">
        <v>10</v>
      </c>
      <c r="D124" s="81"/>
      <c r="E124" s="20" t="s">
        <v>64</v>
      </c>
      <c r="F124" s="20"/>
      <c r="G124" s="25"/>
      <c r="H124" s="20"/>
      <c r="I124" s="63"/>
      <c r="J124" s="25"/>
      <c r="K124" s="63"/>
      <c r="L124" s="35"/>
      <c r="M124" s="25"/>
      <c r="N124" s="25">
        <v>0</v>
      </c>
      <c r="O124" s="88"/>
      <c r="P124" s="98"/>
      <c r="Q124" s="26"/>
    </row>
    <row r="125" spans="1:17" ht="33" customHeight="1" x14ac:dyDescent="0.25">
      <c r="A125" s="100" t="s">
        <v>189</v>
      </c>
      <c r="B125" s="61" t="s">
        <v>5</v>
      </c>
      <c r="C125" s="40" t="s">
        <v>188</v>
      </c>
      <c r="D125" s="81"/>
      <c r="E125" s="61"/>
      <c r="F125" s="63">
        <v>1</v>
      </c>
      <c r="G125" s="25"/>
      <c r="H125" s="20"/>
      <c r="I125" s="63"/>
      <c r="J125" s="25"/>
      <c r="K125" s="63"/>
      <c r="L125" s="35"/>
      <c r="M125" s="25"/>
      <c r="N125" s="25">
        <f t="shared" si="24"/>
        <v>1</v>
      </c>
      <c r="O125" s="88"/>
      <c r="P125" s="98"/>
      <c r="Q125" s="26"/>
    </row>
    <row r="126" spans="1:17" ht="24.75" customHeight="1" x14ac:dyDescent="0.25">
      <c r="A126" s="101"/>
      <c r="B126" s="61" t="s">
        <v>9</v>
      </c>
      <c r="C126" s="62" t="s">
        <v>10</v>
      </c>
      <c r="D126" s="81"/>
      <c r="E126" s="20"/>
      <c r="F126" s="20" t="s">
        <v>64</v>
      </c>
      <c r="G126" s="25"/>
      <c r="H126" s="20"/>
      <c r="I126" s="63"/>
      <c r="J126" s="25"/>
      <c r="K126" s="63"/>
      <c r="L126" s="35"/>
      <c r="M126" s="25"/>
      <c r="N126" s="25">
        <v>0</v>
      </c>
      <c r="O126" s="88"/>
      <c r="P126" s="99"/>
      <c r="Q126" s="26"/>
    </row>
    <row r="127" spans="1:17" ht="22.5" customHeight="1" x14ac:dyDescent="0.25">
      <c r="A127" s="102" t="s">
        <v>55</v>
      </c>
      <c r="B127" s="28" t="s">
        <v>27</v>
      </c>
      <c r="C127" s="37" t="s">
        <v>10</v>
      </c>
      <c r="D127" s="28">
        <f>D128+D129+D130+D131</f>
        <v>42504</v>
      </c>
      <c r="E127" s="28">
        <f t="shared" ref="E127:J127" si="26">E128+E129+E130+E131</f>
        <v>15385.8</v>
      </c>
      <c r="F127" s="28">
        <f t="shared" si="26"/>
        <v>28499.999999999996</v>
      </c>
      <c r="G127" s="28">
        <f t="shared" si="26"/>
        <v>10699.999999999998</v>
      </c>
      <c r="H127" s="28">
        <f t="shared" si="26"/>
        <v>0</v>
      </c>
      <c r="I127" s="28">
        <f t="shared" si="26"/>
        <v>0</v>
      </c>
      <c r="J127" s="28">
        <f t="shared" si="26"/>
        <v>0</v>
      </c>
      <c r="K127" s="28">
        <f>K128+K129+K130+K131</f>
        <v>0</v>
      </c>
      <c r="L127" s="28">
        <f>L128+L129+L130+L131</f>
        <v>0</v>
      </c>
      <c r="M127" s="28">
        <f>M128+M129+M130+M131</f>
        <v>0</v>
      </c>
      <c r="N127" s="28">
        <f>N128+N129+N130+N131</f>
        <v>97089.8</v>
      </c>
      <c r="O127" s="30"/>
      <c r="P127" s="31"/>
      <c r="Q127" s="26"/>
    </row>
    <row r="128" spans="1:17" ht="33" customHeight="1" x14ac:dyDescent="0.25">
      <c r="A128" s="103"/>
      <c r="B128" s="36" t="s">
        <v>16</v>
      </c>
      <c r="C128" s="37" t="s">
        <v>10</v>
      </c>
      <c r="D128" s="28">
        <f t="shared" ref="D128:K131" si="27">D46+D85</f>
        <v>0</v>
      </c>
      <c r="E128" s="28">
        <f t="shared" si="27"/>
        <v>0</v>
      </c>
      <c r="F128" s="28">
        <f t="shared" si="27"/>
        <v>0</v>
      </c>
      <c r="G128" s="28">
        <f t="shared" si="27"/>
        <v>0</v>
      </c>
      <c r="H128" s="28">
        <f t="shared" si="27"/>
        <v>0</v>
      </c>
      <c r="I128" s="28">
        <f t="shared" si="27"/>
        <v>0</v>
      </c>
      <c r="J128" s="28">
        <f t="shared" si="27"/>
        <v>0</v>
      </c>
      <c r="K128" s="28">
        <f t="shared" si="27"/>
        <v>0</v>
      </c>
      <c r="L128" s="28">
        <v>0</v>
      </c>
      <c r="M128" s="28">
        <v>0</v>
      </c>
      <c r="N128" s="28">
        <f>D128+E128+F128+G128+H128+I128+J128+K128+L128</f>
        <v>0</v>
      </c>
      <c r="O128" s="63"/>
      <c r="P128" s="38"/>
      <c r="Q128" s="26"/>
    </row>
    <row r="129" spans="1:18" ht="28.5" customHeight="1" x14ac:dyDescent="0.25">
      <c r="A129" s="103"/>
      <c r="B129" s="36" t="s">
        <v>12</v>
      </c>
      <c r="C129" s="37" t="s">
        <v>10</v>
      </c>
      <c r="D129" s="28">
        <f t="shared" si="27"/>
        <v>40504</v>
      </c>
      <c r="E129" s="28">
        <f t="shared" si="27"/>
        <v>2063.0479999999998</v>
      </c>
      <c r="F129" s="28">
        <f t="shared" si="27"/>
        <v>27150.399999999998</v>
      </c>
      <c r="G129" s="28">
        <f t="shared" si="27"/>
        <v>10229.199999999999</v>
      </c>
      <c r="H129" s="28">
        <f t="shared" si="27"/>
        <v>0</v>
      </c>
      <c r="I129" s="28">
        <f t="shared" si="27"/>
        <v>0</v>
      </c>
      <c r="J129" s="28">
        <f t="shared" si="27"/>
        <v>0</v>
      </c>
      <c r="K129" s="28">
        <f t="shared" si="27"/>
        <v>0</v>
      </c>
      <c r="L129" s="28">
        <f t="shared" ref="L129:M131" si="28">L47+L86</f>
        <v>0</v>
      </c>
      <c r="M129" s="28">
        <f t="shared" si="28"/>
        <v>0</v>
      </c>
      <c r="N129" s="28">
        <f>D129+E129+F129+G129+H129+I129+J129+K129+L129+M129</f>
        <v>79946.648000000001</v>
      </c>
      <c r="O129" s="63"/>
      <c r="P129" s="38"/>
      <c r="Q129" s="26"/>
    </row>
    <row r="130" spans="1:18" ht="24.75" customHeight="1" x14ac:dyDescent="0.25">
      <c r="A130" s="103"/>
      <c r="B130" s="36" t="s">
        <v>8</v>
      </c>
      <c r="C130" s="37" t="s">
        <v>10</v>
      </c>
      <c r="D130" s="28">
        <f t="shared" si="27"/>
        <v>2000</v>
      </c>
      <c r="E130" s="28">
        <f t="shared" si="27"/>
        <v>13322.752</v>
      </c>
      <c r="F130" s="28">
        <f t="shared" si="27"/>
        <v>1349.6000000000001</v>
      </c>
      <c r="G130" s="28">
        <f t="shared" si="27"/>
        <v>470.80000000000007</v>
      </c>
      <c r="H130" s="28">
        <f t="shared" si="27"/>
        <v>0</v>
      </c>
      <c r="I130" s="28">
        <f t="shared" si="27"/>
        <v>0</v>
      </c>
      <c r="J130" s="28">
        <f t="shared" si="27"/>
        <v>0</v>
      </c>
      <c r="K130" s="28">
        <f t="shared" si="27"/>
        <v>0</v>
      </c>
      <c r="L130" s="28">
        <f t="shared" si="28"/>
        <v>0</v>
      </c>
      <c r="M130" s="28">
        <f t="shared" si="28"/>
        <v>0</v>
      </c>
      <c r="N130" s="28">
        <f>D130+E130+F130+G130+H130+I130+J130+K130+L130+M130</f>
        <v>17143.151999999998</v>
      </c>
      <c r="O130" s="44"/>
      <c r="P130" s="45"/>
      <c r="Q130" s="26"/>
    </row>
    <row r="131" spans="1:18" ht="30" customHeight="1" x14ac:dyDescent="0.25">
      <c r="A131" s="104"/>
      <c r="B131" s="36" t="s">
        <v>17</v>
      </c>
      <c r="C131" s="37" t="s">
        <v>10</v>
      </c>
      <c r="D131" s="28">
        <f t="shared" si="27"/>
        <v>0</v>
      </c>
      <c r="E131" s="28">
        <f t="shared" si="27"/>
        <v>0</v>
      </c>
      <c r="F131" s="28">
        <f t="shared" si="27"/>
        <v>0</v>
      </c>
      <c r="G131" s="28">
        <f t="shared" si="27"/>
        <v>0</v>
      </c>
      <c r="H131" s="28">
        <f t="shared" si="27"/>
        <v>0</v>
      </c>
      <c r="I131" s="28">
        <f t="shared" si="27"/>
        <v>0</v>
      </c>
      <c r="J131" s="28">
        <f t="shared" si="27"/>
        <v>0</v>
      </c>
      <c r="K131" s="28">
        <f t="shared" si="27"/>
        <v>0</v>
      </c>
      <c r="L131" s="28">
        <f t="shared" si="28"/>
        <v>0</v>
      </c>
      <c r="M131" s="28">
        <f t="shared" si="28"/>
        <v>0</v>
      </c>
      <c r="N131" s="28">
        <f>D131+E131+F131+G131+H131+I131+J131+K131+L131+M131</f>
        <v>0</v>
      </c>
      <c r="O131" s="44"/>
      <c r="P131" s="45"/>
      <c r="Q131" s="26"/>
    </row>
    <row r="132" spans="1:18" ht="22.5" customHeight="1" x14ac:dyDescent="0.25">
      <c r="A132" s="116" t="s">
        <v>21</v>
      </c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8"/>
      <c r="Q132" s="26"/>
    </row>
    <row r="133" spans="1:18" ht="21.75" customHeight="1" x14ac:dyDescent="0.25">
      <c r="A133" s="117" t="s">
        <v>48</v>
      </c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26"/>
    </row>
    <row r="134" spans="1:18" ht="24" customHeight="1" x14ac:dyDescent="0.25">
      <c r="A134" s="123" t="s">
        <v>13</v>
      </c>
      <c r="B134" s="83" t="s">
        <v>5</v>
      </c>
      <c r="C134" s="84" t="s">
        <v>24</v>
      </c>
      <c r="D134" s="95">
        <f>D141+D143+D145+L147+D149+D151+D153+D155+D157+D159+D161+D163+D165+D167+D169+D171</f>
        <v>0</v>
      </c>
      <c r="E134" s="95">
        <f t="shared" ref="E134" si="29">E141+E143+E145+M147+E149+E151+E153+E155+E157+E159+E161+E163+E165+E167+E169+E171</f>
        <v>5</v>
      </c>
      <c r="F134" s="95">
        <f t="shared" ref="F134" si="30">F141+F143+F145+N147+F149+F151+F153+F155+F157+F159+F161+F163+F165+F167+F169+F171</f>
        <v>2</v>
      </c>
      <c r="G134" s="95">
        <f t="shared" ref="G134" si="31">G141+G143+G145+O147+G149+G151+G153+G155+G157+G159+G161+G163+G165+G167+G169+G171</f>
        <v>3</v>
      </c>
      <c r="H134" s="95">
        <f t="shared" ref="H134" si="32">H141+H143+H145+P147+H149+H151+H153+H155+H157+H159+H161+H163+H165+H167+H169+H171</f>
        <v>1</v>
      </c>
      <c r="I134" s="95">
        <f t="shared" ref="I134" si="33">I141+I143+I145+Q147+I149+I151+I153+I155+I157+I159+I161+I163+I165+I167+I169+I171</f>
        <v>2</v>
      </c>
      <c r="J134" s="95">
        <f t="shared" ref="J134" si="34">J141+J143+J145+R147+J149+J151+J153+J155+J157+J159+J161+J163+J165+J167+J169+J171</f>
        <v>0</v>
      </c>
      <c r="K134" s="95">
        <f t="shared" ref="K134" si="35">K141+K143+K145+S147+K149+K151+K153+K155+K157+K159+K161+K163+K165+K167+K169+K171</f>
        <v>1</v>
      </c>
      <c r="L134" s="95">
        <f t="shared" ref="L134" si="36">L141+L143+L145+T147+L149+L151+L153+L155+L157+L159+L161+L163+L165+L167+L169+L171</f>
        <v>1</v>
      </c>
      <c r="M134" s="95">
        <f t="shared" ref="M134" si="37">M141+M143+M145+U147+M149+M151+M153+M155+M157+M159+M161+M163+M165+M167+M169+M171</f>
        <v>1</v>
      </c>
      <c r="N134" s="95">
        <f>D134+E134+F134+G134+H134+I134+J134+K134+L134+M134</f>
        <v>16</v>
      </c>
      <c r="O134" s="46"/>
      <c r="P134" s="47"/>
      <c r="Q134" s="26"/>
    </row>
    <row r="135" spans="1:18" ht="33" customHeight="1" x14ac:dyDescent="0.25">
      <c r="A135" s="110"/>
      <c r="B135" s="61" t="s">
        <v>15</v>
      </c>
      <c r="C135" s="42" t="s">
        <v>10</v>
      </c>
      <c r="D135" s="25">
        <v>0</v>
      </c>
      <c r="E135" s="25">
        <f t="shared" ref="E135:M135" si="38">E136/E134</f>
        <v>5740</v>
      </c>
      <c r="F135" s="25">
        <f t="shared" si="38"/>
        <v>2500</v>
      </c>
      <c r="G135" s="25">
        <f t="shared" si="38"/>
        <v>4866.666666666667</v>
      </c>
      <c r="H135" s="25">
        <f t="shared" si="38"/>
        <v>5000</v>
      </c>
      <c r="I135" s="25">
        <f t="shared" si="38"/>
        <v>4750</v>
      </c>
      <c r="J135" s="25">
        <v>0</v>
      </c>
      <c r="K135" s="25">
        <f t="shared" si="38"/>
        <v>6000</v>
      </c>
      <c r="L135" s="25">
        <f t="shared" si="38"/>
        <v>6000</v>
      </c>
      <c r="M135" s="25">
        <f t="shared" si="38"/>
        <v>6000</v>
      </c>
      <c r="N135" s="25">
        <f>N136/N134</f>
        <v>5050</v>
      </c>
      <c r="O135" s="46"/>
      <c r="P135" s="47"/>
      <c r="Q135" s="26"/>
    </row>
    <row r="136" spans="1:18" ht="36.75" customHeight="1" x14ac:dyDescent="0.25">
      <c r="A136" s="110"/>
      <c r="B136" s="61" t="s">
        <v>7</v>
      </c>
      <c r="C136" s="42" t="s">
        <v>10</v>
      </c>
      <c r="D136" s="25">
        <f>D142+D144+D146+D148+D150+D152+D154+D156+D158+D160+D162+D164+D166+D168+D170+D172</f>
        <v>0</v>
      </c>
      <c r="E136" s="25">
        <f t="shared" ref="E136:M136" si="39">E142+E144+E146+E148+E150+E152+E154+E156+E158+E160+E162+E164+E166+E168+E170+E172</f>
        <v>28700</v>
      </c>
      <c r="F136" s="25">
        <f t="shared" si="39"/>
        <v>5000</v>
      </c>
      <c r="G136" s="25">
        <f t="shared" si="39"/>
        <v>14600</v>
      </c>
      <c r="H136" s="25">
        <f t="shared" si="39"/>
        <v>5000</v>
      </c>
      <c r="I136" s="25">
        <f t="shared" si="39"/>
        <v>9500</v>
      </c>
      <c r="J136" s="25">
        <f t="shared" si="39"/>
        <v>0</v>
      </c>
      <c r="K136" s="25">
        <f t="shared" si="39"/>
        <v>6000</v>
      </c>
      <c r="L136" s="25">
        <f t="shared" si="39"/>
        <v>6000</v>
      </c>
      <c r="M136" s="25">
        <f t="shared" si="39"/>
        <v>6000</v>
      </c>
      <c r="N136" s="25">
        <f>D136+E136+F136+G136+H136+I136+J136+K136+L136+M136</f>
        <v>80800</v>
      </c>
      <c r="O136" s="46"/>
      <c r="P136" s="47"/>
      <c r="Q136" s="26">
        <f>N142+N144+N146+N148+N150+N152+N154+N156+N158+N160+N162+N164+N166+N168+N170+N172</f>
        <v>80800</v>
      </c>
      <c r="R136" s="32"/>
    </row>
    <row r="137" spans="1:18" ht="32.25" customHeight="1" x14ac:dyDescent="0.25">
      <c r="A137" s="110"/>
      <c r="B137" s="61" t="s">
        <v>16</v>
      </c>
      <c r="C137" s="42" t="s">
        <v>10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f>D137+E137+F137+G137+H137+I137+J137+K137+L137+M137</f>
        <v>0</v>
      </c>
      <c r="O137" s="46"/>
      <c r="P137" s="47"/>
      <c r="Q137" s="26"/>
    </row>
    <row r="138" spans="1:18" ht="34.5" customHeight="1" x14ac:dyDescent="0.25">
      <c r="A138" s="110"/>
      <c r="B138" s="61" t="s">
        <v>12</v>
      </c>
      <c r="C138" s="42" t="s">
        <v>10</v>
      </c>
      <c r="D138" s="25">
        <f t="shared" ref="D138:M138" si="40">D136*95.6%</f>
        <v>0</v>
      </c>
      <c r="E138" s="25">
        <f t="shared" si="40"/>
        <v>27437.199999999997</v>
      </c>
      <c r="F138" s="25">
        <f t="shared" si="40"/>
        <v>4780</v>
      </c>
      <c r="G138" s="25">
        <f t="shared" si="40"/>
        <v>13957.599999999999</v>
      </c>
      <c r="H138" s="25">
        <f t="shared" si="40"/>
        <v>4780</v>
      </c>
      <c r="I138" s="25">
        <f t="shared" si="40"/>
        <v>9082</v>
      </c>
      <c r="J138" s="25">
        <f t="shared" si="40"/>
        <v>0</v>
      </c>
      <c r="K138" s="25">
        <f t="shared" si="40"/>
        <v>5736</v>
      </c>
      <c r="L138" s="25">
        <f t="shared" si="40"/>
        <v>5736</v>
      </c>
      <c r="M138" s="25">
        <f t="shared" si="40"/>
        <v>5736</v>
      </c>
      <c r="N138" s="25">
        <f>D138+E138+F138+G138+H138+I138+J138+K138+L138+M138</f>
        <v>77244.799999999988</v>
      </c>
      <c r="O138" s="46"/>
      <c r="P138" s="47"/>
      <c r="Q138" s="26"/>
    </row>
    <row r="139" spans="1:18" ht="36.75" customHeight="1" x14ac:dyDescent="0.25">
      <c r="A139" s="110"/>
      <c r="B139" s="61" t="s">
        <v>8</v>
      </c>
      <c r="C139" s="42" t="s">
        <v>10</v>
      </c>
      <c r="D139" s="25">
        <f>D136-D138</f>
        <v>0</v>
      </c>
      <c r="E139" s="25">
        <f t="shared" ref="E139:M139" si="41">E136-E138</f>
        <v>1262.8000000000029</v>
      </c>
      <c r="F139" s="25">
        <f t="shared" si="41"/>
        <v>220</v>
      </c>
      <c r="G139" s="25">
        <f t="shared" si="41"/>
        <v>642.40000000000146</v>
      </c>
      <c r="H139" s="25">
        <f t="shared" si="41"/>
        <v>220</v>
      </c>
      <c r="I139" s="25">
        <f t="shared" si="41"/>
        <v>418</v>
      </c>
      <c r="J139" s="25">
        <f t="shared" si="41"/>
        <v>0</v>
      </c>
      <c r="K139" s="25">
        <f t="shared" si="41"/>
        <v>264</v>
      </c>
      <c r="L139" s="25">
        <f t="shared" si="41"/>
        <v>264</v>
      </c>
      <c r="M139" s="25">
        <f t="shared" si="41"/>
        <v>264</v>
      </c>
      <c r="N139" s="25">
        <f>D139+E139+F139+G139+H139+I139+J139+K139+L139+M139</f>
        <v>3555.2000000000044</v>
      </c>
      <c r="O139" s="46"/>
      <c r="P139" s="47"/>
      <c r="Q139" s="26"/>
    </row>
    <row r="140" spans="1:18" ht="29.25" customHeight="1" x14ac:dyDescent="0.25">
      <c r="A140" s="110"/>
      <c r="B140" s="61" t="s">
        <v>17</v>
      </c>
      <c r="C140" s="42" t="s">
        <v>10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f>D140+E140+F140+G140+H140+I140+J140+K140+L140+M140</f>
        <v>0</v>
      </c>
      <c r="O140" s="46"/>
      <c r="P140" s="47"/>
      <c r="Q140" s="26"/>
    </row>
    <row r="141" spans="1:18" ht="32.25" customHeight="1" x14ac:dyDescent="0.25">
      <c r="A141" s="105" t="s">
        <v>78</v>
      </c>
      <c r="B141" s="25" t="s">
        <v>5</v>
      </c>
      <c r="C141" s="43" t="s">
        <v>22</v>
      </c>
      <c r="D141" s="24"/>
      <c r="E141" s="25">
        <v>1</v>
      </c>
      <c r="F141" s="35"/>
      <c r="G141" s="63"/>
      <c r="H141" s="63"/>
      <c r="I141" s="63"/>
      <c r="J141" s="63"/>
      <c r="K141" s="63"/>
      <c r="L141" s="39"/>
      <c r="M141" s="39"/>
      <c r="N141" s="24">
        <f t="shared" ref="N141:N148" si="42">D141+E141+F141+G141+H141+I141+J141+K141+L141+M141</f>
        <v>1</v>
      </c>
      <c r="O141" s="112" t="s">
        <v>63</v>
      </c>
      <c r="P141" s="97" t="s">
        <v>61</v>
      </c>
      <c r="Q141" s="33"/>
    </row>
    <row r="142" spans="1:18" ht="93.75" customHeight="1" x14ac:dyDescent="0.25">
      <c r="A142" s="106"/>
      <c r="B142" s="25" t="s">
        <v>9</v>
      </c>
      <c r="C142" s="42" t="s">
        <v>10</v>
      </c>
      <c r="D142" s="25"/>
      <c r="E142" s="25">
        <v>6700</v>
      </c>
      <c r="F142" s="35"/>
      <c r="G142" s="63"/>
      <c r="H142" s="63"/>
      <c r="I142" s="63"/>
      <c r="J142" s="63"/>
      <c r="K142" s="63"/>
      <c r="L142" s="63"/>
      <c r="M142" s="63"/>
      <c r="N142" s="25">
        <f t="shared" si="42"/>
        <v>6700</v>
      </c>
      <c r="O142" s="113"/>
      <c r="P142" s="99"/>
      <c r="Q142" s="33"/>
    </row>
    <row r="143" spans="1:18" ht="30" customHeight="1" x14ac:dyDescent="0.25">
      <c r="A143" s="105" t="s">
        <v>79</v>
      </c>
      <c r="B143" s="25" t="s">
        <v>5</v>
      </c>
      <c r="C143" s="43" t="s">
        <v>22</v>
      </c>
      <c r="D143" s="24"/>
      <c r="E143" s="25">
        <v>1</v>
      </c>
      <c r="F143" s="35"/>
      <c r="G143" s="63"/>
      <c r="H143" s="63"/>
      <c r="I143" s="63"/>
      <c r="J143" s="63"/>
      <c r="K143" s="63"/>
      <c r="L143" s="39"/>
      <c r="M143" s="39"/>
      <c r="N143" s="24">
        <f t="shared" si="42"/>
        <v>1</v>
      </c>
      <c r="O143" s="112" t="s">
        <v>63</v>
      </c>
      <c r="P143" s="97" t="s">
        <v>61</v>
      </c>
      <c r="Q143" s="33"/>
    </row>
    <row r="144" spans="1:18" ht="53.25" customHeight="1" x14ac:dyDescent="0.25">
      <c r="A144" s="106"/>
      <c r="B144" s="25" t="s">
        <v>9</v>
      </c>
      <c r="C144" s="42" t="s">
        <v>10</v>
      </c>
      <c r="D144" s="25"/>
      <c r="E144" s="25">
        <v>3800</v>
      </c>
      <c r="F144" s="35"/>
      <c r="G144" s="63"/>
      <c r="H144" s="63"/>
      <c r="I144" s="63"/>
      <c r="J144" s="63"/>
      <c r="K144" s="63"/>
      <c r="L144" s="63"/>
      <c r="M144" s="63"/>
      <c r="N144" s="25">
        <f t="shared" si="42"/>
        <v>3800</v>
      </c>
      <c r="O144" s="114"/>
      <c r="P144" s="98"/>
      <c r="Q144" s="33"/>
    </row>
    <row r="145" spans="1:17" ht="53.25" customHeight="1" x14ac:dyDescent="0.25">
      <c r="A145" s="105" t="s">
        <v>80</v>
      </c>
      <c r="B145" s="25" t="s">
        <v>5</v>
      </c>
      <c r="C145" s="43" t="s">
        <v>22</v>
      </c>
      <c r="D145" s="24"/>
      <c r="E145" s="25">
        <v>1</v>
      </c>
      <c r="F145" s="35"/>
      <c r="G145" s="63"/>
      <c r="H145" s="63"/>
      <c r="I145" s="63"/>
      <c r="J145" s="63"/>
      <c r="K145" s="63"/>
      <c r="L145" s="63"/>
      <c r="M145" s="63"/>
      <c r="N145" s="24">
        <f t="shared" si="42"/>
        <v>1</v>
      </c>
      <c r="O145" s="114"/>
      <c r="P145" s="98"/>
      <c r="Q145" s="33"/>
    </row>
    <row r="146" spans="1:17" ht="31.5" customHeight="1" x14ac:dyDescent="0.25">
      <c r="A146" s="106"/>
      <c r="B146" s="25" t="s">
        <v>9</v>
      </c>
      <c r="C146" s="42" t="s">
        <v>10</v>
      </c>
      <c r="D146" s="25"/>
      <c r="E146" s="25">
        <v>3600</v>
      </c>
      <c r="F146" s="35"/>
      <c r="G146" s="63"/>
      <c r="H146" s="63"/>
      <c r="I146" s="63"/>
      <c r="J146" s="63"/>
      <c r="K146" s="63"/>
      <c r="L146" s="63"/>
      <c r="M146" s="63"/>
      <c r="N146" s="25">
        <f t="shared" si="42"/>
        <v>3600</v>
      </c>
      <c r="O146" s="114"/>
      <c r="P146" s="98"/>
      <c r="Q146" s="33"/>
    </row>
    <row r="147" spans="1:17" ht="41.25" customHeight="1" x14ac:dyDescent="0.25">
      <c r="A147" s="105" t="s">
        <v>87</v>
      </c>
      <c r="B147" s="25" t="s">
        <v>5</v>
      </c>
      <c r="C147" s="43" t="s">
        <v>22</v>
      </c>
      <c r="D147" s="25"/>
      <c r="E147" s="24">
        <v>1</v>
      </c>
      <c r="F147" s="35"/>
      <c r="G147" s="63"/>
      <c r="H147" s="63"/>
      <c r="I147" s="63"/>
      <c r="J147" s="63"/>
      <c r="K147" s="63"/>
      <c r="L147" s="39"/>
      <c r="M147" s="39"/>
      <c r="N147" s="24">
        <f t="shared" si="42"/>
        <v>1</v>
      </c>
      <c r="O147" s="114"/>
      <c r="P147" s="98"/>
      <c r="Q147" s="33"/>
    </row>
    <row r="148" spans="1:17" ht="54" customHeight="1" x14ac:dyDescent="0.25">
      <c r="A148" s="106"/>
      <c r="B148" s="25" t="s">
        <v>9</v>
      </c>
      <c r="C148" s="42" t="s">
        <v>10</v>
      </c>
      <c r="D148" s="25"/>
      <c r="E148" s="25">
        <v>6000</v>
      </c>
      <c r="F148" s="35"/>
      <c r="G148" s="63"/>
      <c r="H148" s="63"/>
      <c r="I148" s="63"/>
      <c r="J148" s="63"/>
      <c r="K148" s="63"/>
      <c r="L148" s="63"/>
      <c r="M148" s="63"/>
      <c r="N148" s="25">
        <f t="shared" si="42"/>
        <v>6000</v>
      </c>
      <c r="O148" s="114"/>
      <c r="P148" s="98"/>
      <c r="Q148" s="33"/>
    </row>
    <row r="149" spans="1:17" ht="42.75" customHeight="1" x14ac:dyDescent="0.25">
      <c r="A149" s="105" t="s">
        <v>81</v>
      </c>
      <c r="B149" s="25" t="s">
        <v>5</v>
      </c>
      <c r="C149" s="43" t="s">
        <v>22</v>
      </c>
      <c r="D149" s="25"/>
      <c r="E149" s="24">
        <v>1</v>
      </c>
      <c r="F149" s="35"/>
      <c r="G149" s="63"/>
      <c r="H149" s="63"/>
      <c r="I149" s="63"/>
      <c r="J149" s="63"/>
      <c r="K149" s="63"/>
      <c r="L149" s="39"/>
      <c r="M149" s="39"/>
      <c r="N149" s="24">
        <f t="shared" ref="N149:N172" si="43">D149+E149+F149+G149+H149+I149+J149+K149+L149+M149</f>
        <v>1</v>
      </c>
      <c r="O149" s="114"/>
      <c r="P149" s="98"/>
      <c r="Q149" s="26"/>
    </row>
    <row r="150" spans="1:17" ht="87" customHeight="1" x14ac:dyDescent="0.25">
      <c r="A150" s="106"/>
      <c r="B150" s="25" t="s">
        <v>9</v>
      </c>
      <c r="C150" s="42" t="s">
        <v>10</v>
      </c>
      <c r="D150" s="25"/>
      <c r="E150" s="25">
        <v>3600</v>
      </c>
      <c r="F150" s="35"/>
      <c r="G150" s="63"/>
      <c r="H150" s="63"/>
      <c r="I150" s="63"/>
      <c r="J150" s="63"/>
      <c r="K150" s="63"/>
      <c r="L150" s="63"/>
      <c r="M150" s="63"/>
      <c r="N150" s="25">
        <f t="shared" si="43"/>
        <v>3600</v>
      </c>
      <c r="O150" s="114"/>
      <c r="P150" s="98"/>
      <c r="Q150" s="26"/>
    </row>
    <row r="151" spans="1:17" ht="20.25" customHeight="1" x14ac:dyDescent="0.25">
      <c r="A151" s="107" t="s">
        <v>82</v>
      </c>
      <c r="B151" s="25" t="s">
        <v>5</v>
      </c>
      <c r="C151" s="42" t="s">
        <v>22</v>
      </c>
      <c r="D151" s="25"/>
      <c r="E151" s="24">
        <v>1</v>
      </c>
      <c r="F151" s="25"/>
      <c r="G151" s="25"/>
      <c r="H151" s="25"/>
      <c r="I151" s="25"/>
      <c r="J151" s="25"/>
      <c r="K151" s="25"/>
      <c r="L151" s="25"/>
      <c r="M151" s="25"/>
      <c r="N151" s="24">
        <f t="shared" si="43"/>
        <v>1</v>
      </c>
      <c r="O151" s="114"/>
      <c r="P151" s="98"/>
      <c r="Q151" s="26"/>
    </row>
    <row r="152" spans="1:17" ht="69" customHeight="1" x14ac:dyDescent="0.25">
      <c r="A152" s="108"/>
      <c r="B152" s="25" t="s">
        <v>9</v>
      </c>
      <c r="C152" s="42" t="s">
        <v>10</v>
      </c>
      <c r="D152" s="25"/>
      <c r="E152" s="25">
        <v>5000</v>
      </c>
      <c r="F152" s="25"/>
      <c r="G152" s="25"/>
      <c r="H152" s="25"/>
      <c r="I152" s="25"/>
      <c r="J152" s="25"/>
      <c r="K152" s="25"/>
      <c r="L152" s="25"/>
      <c r="M152" s="25"/>
      <c r="N152" s="25">
        <f t="shared" si="43"/>
        <v>5000</v>
      </c>
      <c r="O152" s="114"/>
      <c r="P152" s="98"/>
      <c r="Q152" s="26"/>
    </row>
    <row r="153" spans="1:17" ht="33" customHeight="1" x14ac:dyDescent="0.25">
      <c r="A153" s="105" t="s">
        <v>83</v>
      </c>
      <c r="B153" s="25" t="s">
        <v>5</v>
      </c>
      <c r="C153" s="43" t="s">
        <v>22</v>
      </c>
      <c r="D153" s="25"/>
      <c r="E153" s="25"/>
      <c r="F153" s="35">
        <v>1</v>
      </c>
      <c r="G153" s="63"/>
      <c r="H153" s="63"/>
      <c r="I153" s="63"/>
      <c r="J153" s="63"/>
      <c r="K153" s="63"/>
      <c r="L153" s="39"/>
      <c r="M153" s="39"/>
      <c r="N153" s="24">
        <f t="shared" si="43"/>
        <v>1</v>
      </c>
      <c r="O153" s="114"/>
      <c r="P153" s="98"/>
      <c r="Q153" s="26"/>
    </row>
    <row r="154" spans="1:17" ht="27" customHeight="1" x14ac:dyDescent="0.25">
      <c r="A154" s="106"/>
      <c r="B154" s="25" t="s">
        <v>9</v>
      </c>
      <c r="C154" s="42" t="s">
        <v>10</v>
      </c>
      <c r="D154" s="25"/>
      <c r="E154" s="25"/>
      <c r="F154" s="70">
        <v>5000</v>
      </c>
      <c r="G154" s="63"/>
      <c r="H154" s="63"/>
      <c r="I154" s="63"/>
      <c r="J154" s="63"/>
      <c r="K154" s="63"/>
      <c r="L154" s="63"/>
      <c r="M154" s="63"/>
      <c r="N154" s="25">
        <f t="shared" si="43"/>
        <v>5000</v>
      </c>
      <c r="O154" s="114"/>
      <c r="P154" s="98"/>
      <c r="Q154" s="26"/>
    </row>
    <row r="155" spans="1:17" ht="43.5" customHeight="1" x14ac:dyDescent="0.25">
      <c r="A155" s="105" t="s">
        <v>84</v>
      </c>
      <c r="B155" s="25" t="s">
        <v>5</v>
      </c>
      <c r="C155" s="43" t="s">
        <v>22</v>
      </c>
      <c r="D155" s="25"/>
      <c r="E155" s="25"/>
      <c r="F155" s="35"/>
      <c r="G155" s="39">
        <v>1</v>
      </c>
      <c r="H155" s="63"/>
      <c r="I155" s="63"/>
      <c r="J155" s="63"/>
      <c r="K155" s="63"/>
      <c r="L155" s="39"/>
      <c r="M155" s="39"/>
      <c r="N155" s="24">
        <f t="shared" si="43"/>
        <v>1</v>
      </c>
      <c r="O155" s="114"/>
      <c r="P155" s="98"/>
      <c r="Q155" s="26"/>
    </row>
    <row r="156" spans="1:17" ht="26.25" customHeight="1" x14ac:dyDescent="0.25">
      <c r="A156" s="106"/>
      <c r="B156" s="25" t="s">
        <v>9</v>
      </c>
      <c r="C156" s="42" t="s">
        <v>10</v>
      </c>
      <c r="D156" s="25"/>
      <c r="E156" s="25"/>
      <c r="F156" s="35"/>
      <c r="G156" s="63">
        <v>5000</v>
      </c>
      <c r="H156" s="63"/>
      <c r="I156" s="63"/>
      <c r="J156" s="63"/>
      <c r="K156" s="63"/>
      <c r="L156" s="63"/>
      <c r="M156" s="63"/>
      <c r="N156" s="25">
        <f t="shared" si="43"/>
        <v>5000</v>
      </c>
      <c r="O156" s="114"/>
      <c r="P156" s="98"/>
      <c r="Q156" s="26"/>
    </row>
    <row r="157" spans="1:17" ht="31.5" customHeight="1" x14ac:dyDescent="0.25">
      <c r="A157" s="105" t="s">
        <v>85</v>
      </c>
      <c r="B157" s="25" t="s">
        <v>5</v>
      </c>
      <c r="C157" s="43" t="s">
        <v>22</v>
      </c>
      <c r="D157" s="69"/>
      <c r="E157" s="69"/>
      <c r="F157" s="69"/>
      <c r="G157" s="69"/>
      <c r="H157" s="71">
        <v>1</v>
      </c>
      <c r="I157" s="69"/>
      <c r="J157" s="69"/>
      <c r="K157" s="69"/>
      <c r="L157" s="69"/>
      <c r="M157" s="69"/>
      <c r="N157" s="24">
        <f>D153+E153+F153+G153+H153+I153+J153+K153+L153+M153</f>
        <v>1</v>
      </c>
      <c r="O157" s="114"/>
      <c r="P157" s="98"/>
      <c r="Q157" s="26"/>
    </row>
    <row r="158" spans="1:17" ht="38.25" customHeight="1" x14ac:dyDescent="0.25">
      <c r="A158" s="106"/>
      <c r="B158" s="25" t="s">
        <v>9</v>
      </c>
      <c r="C158" s="42" t="s">
        <v>10</v>
      </c>
      <c r="D158" s="69"/>
      <c r="E158" s="69"/>
      <c r="F158" s="69"/>
      <c r="G158" s="69"/>
      <c r="H158" s="78">
        <v>5000</v>
      </c>
      <c r="I158" s="69"/>
      <c r="J158" s="69"/>
      <c r="K158" s="69"/>
      <c r="L158" s="69"/>
      <c r="M158" s="69"/>
      <c r="N158" s="25">
        <f>D154+E154+F154+G154+H154+I154+J154+K154+L154+M154</f>
        <v>5000</v>
      </c>
      <c r="O158" s="46"/>
      <c r="P158" s="47"/>
      <c r="Q158" s="26"/>
    </row>
    <row r="159" spans="1:17" ht="27" customHeight="1" x14ac:dyDescent="0.25">
      <c r="A159" s="105" t="s">
        <v>86</v>
      </c>
      <c r="B159" s="25" t="s">
        <v>5</v>
      </c>
      <c r="C159" s="43" t="s">
        <v>22</v>
      </c>
      <c r="D159" s="25"/>
      <c r="E159" s="25"/>
      <c r="F159" s="35"/>
      <c r="G159" s="63">
        <v>1</v>
      </c>
      <c r="H159" s="63"/>
      <c r="I159" s="39"/>
      <c r="J159" s="63"/>
      <c r="K159" s="63"/>
      <c r="L159" s="63"/>
      <c r="M159" s="39"/>
      <c r="N159" s="24">
        <f t="shared" si="43"/>
        <v>1</v>
      </c>
      <c r="O159" s="46"/>
      <c r="P159" s="47"/>
      <c r="Q159" s="26"/>
    </row>
    <row r="160" spans="1:17" ht="29.25" customHeight="1" x14ac:dyDescent="0.25">
      <c r="A160" s="106"/>
      <c r="B160" s="25" t="s">
        <v>9</v>
      </c>
      <c r="C160" s="42" t="s">
        <v>10</v>
      </c>
      <c r="D160" s="25"/>
      <c r="E160" s="25"/>
      <c r="F160" s="35"/>
      <c r="G160" s="63">
        <v>6000</v>
      </c>
      <c r="H160" s="63"/>
      <c r="I160" s="63"/>
      <c r="J160" s="63"/>
      <c r="K160" s="63"/>
      <c r="L160" s="63"/>
      <c r="M160" s="63"/>
      <c r="N160" s="25">
        <f t="shared" si="43"/>
        <v>6000</v>
      </c>
      <c r="O160" s="46"/>
      <c r="P160" s="47"/>
      <c r="Q160" s="26"/>
    </row>
    <row r="161" spans="1:17" ht="33.75" customHeight="1" x14ac:dyDescent="0.25">
      <c r="A161" s="105" t="s">
        <v>115</v>
      </c>
      <c r="B161" s="25" t="s">
        <v>5</v>
      </c>
      <c r="C161" s="43" t="s">
        <v>6</v>
      </c>
      <c r="D161" s="25"/>
      <c r="E161" s="25"/>
      <c r="F161" s="35"/>
      <c r="G161" s="63">
        <v>1</v>
      </c>
      <c r="H161" s="63"/>
      <c r="I161" s="63"/>
      <c r="J161" s="63"/>
      <c r="K161" s="63"/>
      <c r="L161" s="39"/>
      <c r="M161" s="39"/>
      <c r="N161" s="24">
        <f t="shared" si="43"/>
        <v>1</v>
      </c>
      <c r="O161" s="46"/>
      <c r="P161" s="47"/>
      <c r="Q161" s="26"/>
    </row>
    <row r="162" spans="1:17" ht="81.75" customHeight="1" x14ac:dyDescent="0.25">
      <c r="A162" s="106"/>
      <c r="B162" s="25" t="s">
        <v>9</v>
      </c>
      <c r="C162" s="42" t="s">
        <v>10</v>
      </c>
      <c r="D162" s="25"/>
      <c r="E162" s="25"/>
      <c r="F162" s="35"/>
      <c r="G162" s="63">
        <v>3600</v>
      </c>
      <c r="H162" s="63"/>
      <c r="I162" s="63"/>
      <c r="J162" s="63"/>
      <c r="K162" s="63"/>
      <c r="L162" s="63"/>
      <c r="M162" s="63"/>
      <c r="N162" s="25">
        <f t="shared" si="43"/>
        <v>3600</v>
      </c>
      <c r="O162" s="46"/>
      <c r="P162" s="47"/>
      <c r="Q162" s="26"/>
    </row>
    <row r="163" spans="1:17" ht="24.75" customHeight="1" x14ac:dyDescent="0.25">
      <c r="A163" s="105" t="s">
        <v>88</v>
      </c>
      <c r="B163" s="25" t="s">
        <v>5</v>
      </c>
      <c r="C163" s="43" t="s">
        <v>22</v>
      </c>
      <c r="D163" s="25"/>
      <c r="E163" s="25"/>
      <c r="F163" s="35"/>
      <c r="G163" s="63"/>
      <c r="H163" s="63"/>
      <c r="I163" s="63">
        <v>1</v>
      </c>
      <c r="J163" s="39"/>
      <c r="K163" s="63"/>
      <c r="L163" s="39"/>
      <c r="M163" s="39"/>
      <c r="N163" s="24">
        <f t="shared" si="43"/>
        <v>1</v>
      </c>
      <c r="O163" s="46"/>
      <c r="P163" s="47"/>
      <c r="Q163" s="26"/>
    </row>
    <row r="164" spans="1:17" ht="34.5" customHeight="1" x14ac:dyDescent="0.25">
      <c r="A164" s="106"/>
      <c r="B164" s="25" t="s">
        <v>9</v>
      </c>
      <c r="C164" s="42" t="s">
        <v>10</v>
      </c>
      <c r="D164" s="25"/>
      <c r="E164" s="25"/>
      <c r="F164" s="35"/>
      <c r="G164" s="63"/>
      <c r="H164" s="63"/>
      <c r="I164" s="63">
        <v>6000</v>
      </c>
      <c r="J164" s="63"/>
      <c r="K164" s="63"/>
      <c r="L164" s="63"/>
      <c r="M164" s="63"/>
      <c r="N164" s="25">
        <f t="shared" si="43"/>
        <v>6000</v>
      </c>
      <c r="O164" s="46"/>
      <c r="P164" s="47"/>
      <c r="Q164" s="26"/>
    </row>
    <row r="165" spans="1:17" ht="91.5" customHeight="1" x14ac:dyDescent="0.25">
      <c r="A165" s="105" t="s">
        <v>96</v>
      </c>
      <c r="B165" s="25" t="s">
        <v>5</v>
      </c>
      <c r="C165" s="43" t="s">
        <v>22</v>
      </c>
      <c r="D165" s="25"/>
      <c r="E165" s="25"/>
      <c r="F165" s="35"/>
      <c r="G165" s="63"/>
      <c r="H165" s="63"/>
      <c r="I165" s="63">
        <v>1</v>
      </c>
      <c r="J165" s="63"/>
      <c r="K165" s="39"/>
      <c r="L165" s="63"/>
      <c r="M165" s="63"/>
      <c r="N165" s="24">
        <f t="shared" si="43"/>
        <v>1</v>
      </c>
      <c r="O165" s="46"/>
      <c r="P165" s="47"/>
      <c r="Q165" s="26"/>
    </row>
    <row r="166" spans="1:17" ht="55.5" customHeight="1" x14ac:dyDescent="0.25">
      <c r="A166" s="119"/>
      <c r="B166" s="58" t="s">
        <v>9</v>
      </c>
      <c r="C166" s="50" t="s">
        <v>10</v>
      </c>
      <c r="D166" s="58"/>
      <c r="E166" s="58"/>
      <c r="F166" s="72"/>
      <c r="G166" s="68"/>
      <c r="H166" s="68"/>
      <c r="I166" s="68">
        <v>3500</v>
      </c>
      <c r="J166" s="68"/>
      <c r="K166" s="68"/>
      <c r="L166" s="68"/>
      <c r="M166" s="68"/>
      <c r="N166" s="58">
        <f t="shared" si="43"/>
        <v>3500</v>
      </c>
      <c r="O166" s="46"/>
      <c r="P166" s="47"/>
      <c r="Q166" s="26"/>
    </row>
    <row r="167" spans="1:17" ht="35.25" customHeight="1" x14ac:dyDescent="0.25">
      <c r="A167" s="120" t="s">
        <v>97</v>
      </c>
      <c r="B167" s="25" t="s">
        <v>5</v>
      </c>
      <c r="C167" s="43" t="s">
        <v>22</v>
      </c>
      <c r="D167" s="73"/>
      <c r="E167" s="73"/>
      <c r="F167" s="73"/>
      <c r="G167" s="73"/>
      <c r="H167" s="73"/>
      <c r="I167" s="73"/>
      <c r="J167" s="73"/>
      <c r="K167" s="35">
        <v>1</v>
      </c>
      <c r="L167" s="35"/>
      <c r="M167" s="73"/>
      <c r="N167" s="24">
        <f t="shared" si="43"/>
        <v>1</v>
      </c>
      <c r="O167" s="46"/>
      <c r="P167" s="47"/>
      <c r="Q167" s="26"/>
    </row>
    <row r="168" spans="1:17" ht="57.75" customHeight="1" x14ac:dyDescent="0.25">
      <c r="A168" s="120"/>
      <c r="B168" s="25" t="s">
        <v>9</v>
      </c>
      <c r="C168" s="42" t="s">
        <v>10</v>
      </c>
      <c r="D168" s="73"/>
      <c r="E168" s="73"/>
      <c r="F168" s="73"/>
      <c r="G168" s="73"/>
      <c r="H168" s="73"/>
      <c r="I168" s="73"/>
      <c r="J168" s="73"/>
      <c r="K168" s="70">
        <v>6000</v>
      </c>
      <c r="L168" s="70"/>
      <c r="M168" s="73"/>
      <c r="N168" s="25">
        <f t="shared" si="43"/>
        <v>6000</v>
      </c>
      <c r="O168" s="46"/>
      <c r="P168" s="47"/>
      <c r="Q168" s="26"/>
    </row>
    <row r="169" spans="1:17" ht="30.75" customHeight="1" x14ac:dyDescent="0.25">
      <c r="A169" s="121" t="s">
        <v>98</v>
      </c>
      <c r="B169" s="25" t="s">
        <v>5</v>
      </c>
      <c r="C169" s="43" t="s">
        <v>22</v>
      </c>
      <c r="D169" s="69"/>
      <c r="E169" s="69"/>
      <c r="F169" s="69"/>
      <c r="G169" s="69"/>
      <c r="H169" s="69"/>
      <c r="I169" s="69"/>
      <c r="J169" s="69"/>
      <c r="K169" s="69"/>
      <c r="L169" s="20">
        <v>1</v>
      </c>
      <c r="M169" s="20"/>
      <c r="N169" s="24">
        <f t="shared" si="43"/>
        <v>1</v>
      </c>
      <c r="O169" s="46"/>
      <c r="P169" s="47"/>
      <c r="Q169" s="26"/>
    </row>
    <row r="170" spans="1:17" ht="62.25" customHeight="1" x14ac:dyDescent="0.25">
      <c r="A170" s="122"/>
      <c r="B170" s="25" t="s">
        <v>9</v>
      </c>
      <c r="C170" s="42" t="s">
        <v>10</v>
      </c>
      <c r="D170" s="69"/>
      <c r="E170" s="69"/>
      <c r="F170" s="69"/>
      <c r="G170" s="69"/>
      <c r="H170" s="69"/>
      <c r="I170" s="69"/>
      <c r="J170" s="69"/>
      <c r="K170" s="69"/>
      <c r="L170" s="63">
        <v>6000</v>
      </c>
      <c r="M170" s="63"/>
      <c r="N170" s="25">
        <f t="shared" si="43"/>
        <v>6000</v>
      </c>
      <c r="O170" s="46"/>
      <c r="P170" s="47"/>
      <c r="Q170" s="26"/>
    </row>
    <row r="171" spans="1:17" ht="32.25" customHeight="1" x14ac:dyDescent="0.25">
      <c r="A171" s="111" t="s">
        <v>99</v>
      </c>
      <c r="B171" s="25" t="s">
        <v>5</v>
      </c>
      <c r="C171" s="43" t="s">
        <v>22</v>
      </c>
      <c r="D171" s="69"/>
      <c r="E171" s="69"/>
      <c r="F171" s="69"/>
      <c r="G171" s="69"/>
      <c r="H171" s="69"/>
      <c r="I171" s="69"/>
      <c r="J171" s="69"/>
      <c r="K171" s="69"/>
      <c r="L171" s="69"/>
      <c r="M171" s="39">
        <v>1</v>
      </c>
      <c r="N171" s="24">
        <f t="shared" si="43"/>
        <v>1</v>
      </c>
      <c r="O171" s="46"/>
      <c r="P171" s="47"/>
      <c r="Q171" s="26"/>
    </row>
    <row r="172" spans="1:17" ht="29.25" customHeight="1" x14ac:dyDescent="0.25">
      <c r="A172" s="111"/>
      <c r="B172" s="25" t="s">
        <v>9</v>
      </c>
      <c r="C172" s="42" t="s">
        <v>10</v>
      </c>
      <c r="D172" s="69"/>
      <c r="E172" s="69"/>
      <c r="F172" s="69"/>
      <c r="G172" s="69"/>
      <c r="H172" s="69"/>
      <c r="I172" s="69"/>
      <c r="J172" s="69"/>
      <c r="K172" s="69"/>
      <c r="L172" s="69"/>
      <c r="M172" s="20">
        <v>6000</v>
      </c>
      <c r="N172" s="25">
        <f t="shared" si="43"/>
        <v>6000</v>
      </c>
      <c r="O172" s="49"/>
      <c r="P172" s="76"/>
      <c r="Q172" s="26"/>
    </row>
    <row r="173" spans="1:17" ht="29.25" hidden="1" customHeight="1" x14ac:dyDescent="0.25">
      <c r="A173" s="111"/>
      <c r="B173" s="25"/>
      <c r="C173" s="43"/>
      <c r="D173" s="69"/>
      <c r="E173" s="69"/>
      <c r="F173" s="69"/>
      <c r="G173" s="69"/>
      <c r="H173" s="69"/>
      <c r="I173" s="69"/>
      <c r="J173" s="69"/>
      <c r="K173" s="69"/>
      <c r="L173" s="69"/>
      <c r="M173" s="20"/>
      <c r="N173" s="25"/>
      <c r="O173" s="49"/>
      <c r="P173" s="76"/>
      <c r="Q173" s="26"/>
    </row>
    <row r="174" spans="1:17" ht="29.25" hidden="1" customHeight="1" x14ac:dyDescent="0.25">
      <c r="A174" s="111"/>
      <c r="B174" s="25"/>
      <c r="C174" s="42"/>
      <c r="D174" s="69"/>
      <c r="E174" s="69"/>
      <c r="F174" s="69"/>
      <c r="G174" s="69"/>
      <c r="H174" s="69"/>
      <c r="I174" s="69"/>
      <c r="J174" s="69"/>
      <c r="K174" s="69"/>
      <c r="L174" s="69"/>
      <c r="M174" s="20"/>
      <c r="N174" s="25"/>
      <c r="O174" s="49"/>
      <c r="P174" s="76"/>
      <c r="Q174" s="26"/>
    </row>
    <row r="175" spans="1:17" ht="22.5" customHeight="1" x14ac:dyDescent="0.25">
      <c r="A175" s="110" t="s">
        <v>14</v>
      </c>
      <c r="B175" s="61" t="s">
        <v>5</v>
      </c>
      <c r="C175" s="62" t="s">
        <v>6</v>
      </c>
      <c r="D175" s="25">
        <f>D182+D184+D186+D188+D190+D192+D194+D196+D198+D200+D202+D204+D206+D208+D210+D212+D214+D216+D218+D220+D222</f>
        <v>0.4</v>
      </c>
      <c r="E175" s="25">
        <f t="shared" ref="E175:M175" si="44">E182+E184+E186+E188+E190+E192+E194+E196+E198+E200+E202+E204+E206+E208+E210+E212+E214+E216+E218+E220</f>
        <v>3</v>
      </c>
      <c r="F175" s="25">
        <f t="shared" si="44"/>
        <v>10.7</v>
      </c>
      <c r="G175" s="25">
        <f t="shared" si="44"/>
        <v>1.5</v>
      </c>
      <c r="H175" s="25">
        <f t="shared" si="44"/>
        <v>2</v>
      </c>
      <c r="I175" s="25">
        <f t="shared" si="44"/>
        <v>1</v>
      </c>
      <c r="J175" s="25">
        <f t="shared" si="44"/>
        <v>3</v>
      </c>
      <c r="K175" s="25">
        <f t="shared" si="44"/>
        <v>3.1</v>
      </c>
      <c r="L175" s="25">
        <f t="shared" si="44"/>
        <v>10</v>
      </c>
      <c r="M175" s="25">
        <f t="shared" si="44"/>
        <v>10</v>
      </c>
      <c r="N175" s="25">
        <f>D175+E175+F175+G175+H175+I175+J175+K175+L175+M175</f>
        <v>44.7</v>
      </c>
      <c r="O175" s="30"/>
      <c r="P175" s="31"/>
      <c r="Q175" s="26"/>
    </row>
    <row r="176" spans="1:17" ht="33.75" customHeight="1" x14ac:dyDescent="0.25">
      <c r="A176" s="110"/>
      <c r="B176" s="61" t="s">
        <v>15</v>
      </c>
      <c r="C176" s="42" t="s">
        <v>10</v>
      </c>
      <c r="D176" s="25">
        <f>D177/D175</f>
        <v>67255.75</v>
      </c>
      <c r="E176" s="25">
        <f t="shared" ref="E176:M176" si="45">E177/E175</f>
        <v>20461.73333333333</v>
      </c>
      <c r="F176" s="25">
        <f t="shared" si="45"/>
        <v>0</v>
      </c>
      <c r="G176" s="25">
        <f t="shared" si="45"/>
        <v>0</v>
      </c>
      <c r="H176" s="25">
        <f t="shared" si="45"/>
        <v>0</v>
      </c>
      <c r="I176" s="25">
        <f t="shared" si="45"/>
        <v>0</v>
      </c>
      <c r="J176" s="25">
        <f t="shared" si="45"/>
        <v>0</v>
      </c>
      <c r="K176" s="25">
        <f t="shared" si="45"/>
        <v>0</v>
      </c>
      <c r="L176" s="25">
        <f t="shared" si="45"/>
        <v>0</v>
      </c>
      <c r="M176" s="25">
        <f t="shared" si="45"/>
        <v>0</v>
      </c>
      <c r="N176" s="25">
        <f>N177/N175</f>
        <v>1975.1118568232657</v>
      </c>
      <c r="O176" s="30"/>
      <c r="P176" s="31"/>
      <c r="Q176" s="26"/>
    </row>
    <row r="177" spans="1:17" ht="39" customHeight="1" x14ac:dyDescent="0.25">
      <c r="A177" s="110"/>
      <c r="B177" s="61" t="s">
        <v>7</v>
      </c>
      <c r="C177" s="42" t="s">
        <v>10</v>
      </c>
      <c r="D177" s="25">
        <f>D178+D179+D180+D181</f>
        <v>26902.3</v>
      </c>
      <c r="E177" s="25">
        <f t="shared" ref="E177:M177" si="46">E178+E179+E180+E181</f>
        <v>61385.19999999999</v>
      </c>
      <c r="F177" s="25">
        <f t="shared" si="46"/>
        <v>0</v>
      </c>
      <c r="G177" s="25">
        <f t="shared" si="46"/>
        <v>0</v>
      </c>
      <c r="H177" s="25">
        <f t="shared" si="46"/>
        <v>0</v>
      </c>
      <c r="I177" s="25">
        <f t="shared" si="46"/>
        <v>0</v>
      </c>
      <c r="J177" s="25">
        <f t="shared" si="46"/>
        <v>0</v>
      </c>
      <c r="K177" s="25">
        <f t="shared" si="46"/>
        <v>0</v>
      </c>
      <c r="L177" s="25">
        <f t="shared" si="46"/>
        <v>0</v>
      </c>
      <c r="M177" s="25">
        <f t="shared" si="46"/>
        <v>0</v>
      </c>
      <c r="N177" s="25">
        <f t="shared" ref="N177:N183" si="47">D177+E177+F177+G177+H177+I177+J177+K177+L177+M177</f>
        <v>88287.499999999985</v>
      </c>
      <c r="O177" s="30"/>
      <c r="P177" s="31"/>
      <c r="Q177" s="26">
        <f>N183+N185+N187+N189+N191+N193+N195+N197+N199+N201+N203+N205+N207+N209+N211+N213+N215+N217+N219+N221+N223</f>
        <v>88287.5</v>
      </c>
    </row>
    <row r="178" spans="1:17" ht="30.75" customHeight="1" x14ac:dyDescent="0.25">
      <c r="A178" s="110"/>
      <c r="B178" s="61" t="s">
        <v>16</v>
      </c>
      <c r="C178" s="42" t="s">
        <v>10</v>
      </c>
      <c r="D178" s="63">
        <v>0</v>
      </c>
      <c r="E178" s="63">
        <v>0</v>
      </c>
      <c r="F178" s="63">
        <v>0</v>
      </c>
      <c r="G178" s="63">
        <v>0</v>
      </c>
      <c r="H178" s="63">
        <v>0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25">
        <f t="shared" si="47"/>
        <v>0</v>
      </c>
      <c r="O178" s="30"/>
      <c r="P178" s="31"/>
      <c r="Q178" s="26"/>
    </row>
    <row r="179" spans="1:17" ht="33" customHeight="1" x14ac:dyDescent="0.25">
      <c r="A179" s="110"/>
      <c r="B179" s="61" t="s">
        <v>12</v>
      </c>
      <c r="C179" s="42" t="s">
        <v>10</v>
      </c>
      <c r="D179" s="63">
        <f>D183*95.6%+D185*95.6%</f>
        <v>25718.5988</v>
      </c>
      <c r="E179" s="63">
        <f>E183*95.6%+E185*95.6%</f>
        <v>58684.251199999992</v>
      </c>
      <c r="F179" s="63">
        <f>0</f>
        <v>0</v>
      </c>
      <c r="G179" s="63">
        <v>0</v>
      </c>
      <c r="H179" s="63">
        <v>0</v>
      </c>
      <c r="I179" s="63">
        <v>0</v>
      </c>
      <c r="J179" s="63">
        <v>0</v>
      </c>
      <c r="K179" s="63">
        <v>0</v>
      </c>
      <c r="L179" s="63">
        <v>0</v>
      </c>
      <c r="M179" s="63">
        <v>0</v>
      </c>
      <c r="N179" s="25">
        <f t="shared" si="47"/>
        <v>84402.849999999991</v>
      </c>
      <c r="O179" s="30"/>
      <c r="P179" s="31"/>
      <c r="Q179" s="26"/>
    </row>
    <row r="180" spans="1:17" ht="30.75" customHeight="1" x14ac:dyDescent="0.25">
      <c r="A180" s="110"/>
      <c r="B180" s="61" t="s">
        <v>8</v>
      </c>
      <c r="C180" s="42" t="s">
        <v>10</v>
      </c>
      <c r="D180" s="63">
        <f>D183*4.4%+D185*4.4%</f>
        <v>1183.7012000000002</v>
      </c>
      <c r="E180" s="63">
        <f>E183*4.4%+E185*4.4%</f>
        <v>2700.9488000000001</v>
      </c>
      <c r="F180" s="63">
        <f>0</f>
        <v>0</v>
      </c>
      <c r="G180" s="63">
        <f>G211*70%</f>
        <v>0</v>
      </c>
      <c r="H180" s="63">
        <v>0</v>
      </c>
      <c r="I180" s="63">
        <v>0</v>
      </c>
      <c r="J180" s="63">
        <v>0</v>
      </c>
      <c r="K180" s="63">
        <v>0</v>
      </c>
      <c r="L180" s="63">
        <v>0</v>
      </c>
      <c r="M180" s="63">
        <v>0</v>
      </c>
      <c r="N180" s="25">
        <f t="shared" si="47"/>
        <v>3884.6500000000005</v>
      </c>
      <c r="O180" s="30"/>
      <c r="P180" s="31"/>
      <c r="Q180" s="26"/>
    </row>
    <row r="181" spans="1:17" ht="24.75" customHeight="1" x14ac:dyDescent="0.25">
      <c r="A181" s="110"/>
      <c r="B181" s="61" t="s">
        <v>17</v>
      </c>
      <c r="C181" s="42" t="s">
        <v>10</v>
      </c>
      <c r="D181" s="63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63">
        <v>0</v>
      </c>
      <c r="K181" s="63">
        <f>K211</f>
        <v>0</v>
      </c>
      <c r="L181" s="63">
        <f>L211</f>
        <v>0</v>
      </c>
      <c r="M181" s="63">
        <f>M211</f>
        <v>0</v>
      </c>
      <c r="N181" s="25">
        <f t="shared" si="47"/>
        <v>0</v>
      </c>
      <c r="O181" s="30"/>
      <c r="P181" s="31"/>
      <c r="Q181" s="26"/>
    </row>
    <row r="182" spans="1:17" ht="24.75" customHeight="1" x14ac:dyDescent="0.25">
      <c r="A182" s="107" t="s">
        <v>116</v>
      </c>
      <c r="B182" s="25" t="s">
        <v>5</v>
      </c>
      <c r="C182" s="43" t="s">
        <v>6</v>
      </c>
      <c r="D182" s="63">
        <v>0.4</v>
      </c>
      <c r="E182" s="63"/>
      <c r="F182" s="63"/>
      <c r="G182" s="63"/>
      <c r="H182" s="63"/>
      <c r="I182" s="63"/>
      <c r="J182" s="63"/>
      <c r="K182" s="63"/>
      <c r="L182" s="63"/>
      <c r="M182" s="63"/>
      <c r="N182" s="25">
        <f t="shared" si="47"/>
        <v>0.4</v>
      </c>
      <c r="O182" s="112" t="s">
        <v>62</v>
      </c>
      <c r="P182" s="97" t="s">
        <v>61</v>
      </c>
      <c r="Q182" s="26"/>
    </row>
    <row r="183" spans="1:17" ht="118.5" customHeight="1" x14ac:dyDescent="0.25">
      <c r="A183" s="108"/>
      <c r="B183" s="25" t="s">
        <v>9</v>
      </c>
      <c r="C183" s="42" t="s">
        <v>10</v>
      </c>
      <c r="D183" s="63">
        <v>26902.3</v>
      </c>
      <c r="E183" s="63"/>
      <c r="F183" s="63"/>
      <c r="G183" s="63"/>
      <c r="H183" s="63"/>
      <c r="I183" s="63"/>
      <c r="J183" s="63"/>
      <c r="K183" s="63"/>
      <c r="L183" s="63"/>
      <c r="M183" s="63"/>
      <c r="N183" s="25">
        <f t="shared" si="47"/>
        <v>26902.3</v>
      </c>
      <c r="O183" s="114"/>
      <c r="P183" s="98"/>
      <c r="Q183" s="26"/>
    </row>
    <row r="184" spans="1:17" ht="27" customHeight="1" x14ac:dyDescent="0.25">
      <c r="A184" s="105" t="s">
        <v>125</v>
      </c>
      <c r="B184" s="25" t="s">
        <v>5</v>
      </c>
      <c r="C184" s="43" t="s">
        <v>6</v>
      </c>
      <c r="D184" s="63"/>
      <c r="E184" s="63">
        <v>1.2</v>
      </c>
      <c r="F184" s="63"/>
      <c r="G184" s="63"/>
      <c r="H184" s="63"/>
      <c r="I184" s="63"/>
      <c r="J184" s="63"/>
      <c r="K184" s="63"/>
      <c r="L184" s="63"/>
      <c r="M184" s="63"/>
      <c r="N184" s="25">
        <f>D184+E184+F184+G184+H184+I184+J184+K184+L184+M184</f>
        <v>1.2</v>
      </c>
      <c r="O184" s="114"/>
      <c r="P184" s="98"/>
      <c r="Q184" s="26"/>
    </row>
    <row r="185" spans="1:17" ht="71.25" customHeight="1" x14ac:dyDescent="0.25">
      <c r="A185" s="106"/>
      <c r="B185" s="25" t="s">
        <v>9</v>
      </c>
      <c r="C185" s="42" t="s">
        <v>10</v>
      </c>
      <c r="D185" s="63"/>
      <c r="E185" s="63">
        <v>61385.2</v>
      </c>
      <c r="F185" s="63"/>
      <c r="G185" s="63"/>
      <c r="H185" s="63"/>
      <c r="I185" s="63"/>
      <c r="J185" s="63"/>
      <c r="K185" s="63"/>
      <c r="L185" s="63"/>
      <c r="M185" s="63"/>
      <c r="N185" s="25">
        <f>D185+E185+F185+G185+H185+I185+J185+K185+L185+M185</f>
        <v>61385.2</v>
      </c>
      <c r="O185" s="114"/>
      <c r="P185" s="98"/>
      <c r="Q185" s="26"/>
    </row>
    <row r="186" spans="1:17" ht="31.5" customHeight="1" x14ac:dyDescent="0.25">
      <c r="A186" s="105" t="s">
        <v>117</v>
      </c>
      <c r="B186" s="25" t="s">
        <v>5</v>
      </c>
      <c r="C186" s="43" t="s">
        <v>6</v>
      </c>
      <c r="D186" s="39"/>
      <c r="E186" s="63">
        <v>0.5</v>
      </c>
      <c r="F186" s="63"/>
      <c r="G186" s="63"/>
      <c r="H186" s="63"/>
      <c r="I186" s="63"/>
      <c r="J186" s="63"/>
      <c r="K186" s="63"/>
      <c r="L186" s="63"/>
      <c r="M186" s="63"/>
      <c r="N186" s="25">
        <f>D186+E186+F186+G186+H186+I186+J186+K186+L186+M186</f>
        <v>0.5</v>
      </c>
      <c r="O186" s="114"/>
      <c r="P186" s="98"/>
      <c r="Q186" s="26"/>
    </row>
    <row r="187" spans="1:17" ht="73.5" customHeight="1" x14ac:dyDescent="0.25">
      <c r="A187" s="106"/>
      <c r="B187" s="25" t="s">
        <v>9</v>
      </c>
      <c r="C187" s="42" t="s">
        <v>10</v>
      </c>
      <c r="D187" s="63"/>
      <c r="E187" s="63" t="s">
        <v>64</v>
      </c>
      <c r="F187" s="63"/>
      <c r="G187" s="63"/>
      <c r="H187" s="63"/>
      <c r="I187" s="63"/>
      <c r="J187" s="63"/>
      <c r="K187" s="63"/>
      <c r="L187" s="63"/>
      <c r="M187" s="63"/>
      <c r="N187" s="25">
        <v>0</v>
      </c>
      <c r="O187" s="114"/>
      <c r="P187" s="98"/>
      <c r="Q187" s="26"/>
    </row>
    <row r="188" spans="1:17" ht="25.5" customHeight="1" x14ac:dyDescent="0.25">
      <c r="A188" s="105" t="s">
        <v>118</v>
      </c>
      <c r="B188" s="25" t="s">
        <v>5</v>
      </c>
      <c r="C188" s="43" t="s">
        <v>6</v>
      </c>
      <c r="D188" s="63"/>
      <c r="E188" s="63">
        <v>0.4</v>
      </c>
      <c r="F188" s="63"/>
      <c r="G188" s="63"/>
      <c r="H188" s="39"/>
      <c r="I188" s="39"/>
      <c r="J188" s="63"/>
      <c r="K188" s="63"/>
      <c r="L188" s="35"/>
      <c r="M188" s="63"/>
      <c r="N188" s="25"/>
      <c r="O188" s="114"/>
      <c r="P188" s="98"/>
      <c r="Q188" s="26"/>
    </row>
    <row r="189" spans="1:17" ht="30.75" customHeight="1" x14ac:dyDescent="0.25">
      <c r="A189" s="106"/>
      <c r="B189" s="25" t="s">
        <v>9</v>
      </c>
      <c r="C189" s="42" t="s">
        <v>10</v>
      </c>
      <c r="D189" s="63"/>
      <c r="E189" s="63" t="s">
        <v>64</v>
      </c>
      <c r="F189" s="63"/>
      <c r="G189" s="63"/>
      <c r="H189" s="63"/>
      <c r="I189" s="63"/>
      <c r="J189" s="63"/>
      <c r="K189" s="63"/>
      <c r="L189" s="35"/>
      <c r="M189" s="63"/>
      <c r="N189" s="25"/>
      <c r="O189" s="113"/>
      <c r="P189" s="99"/>
      <c r="Q189" s="26"/>
    </row>
    <row r="190" spans="1:17" ht="29.25" customHeight="1" x14ac:dyDescent="0.25">
      <c r="A190" s="105" t="s">
        <v>119</v>
      </c>
      <c r="B190" s="25" t="s">
        <v>5</v>
      </c>
      <c r="C190" s="43" t="s">
        <v>6</v>
      </c>
      <c r="D190" s="63"/>
      <c r="E190" s="63">
        <v>0.5</v>
      </c>
      <c r="F190" s="63"/>
      <c r="G190" s="63"/>
      <c r="H190" s="63"/>
      <c r="I190" s="63"/>
      <c r="J190" s="63"/>
      <c r="K190" s="63"/>
      <c r="L190" s="35"/>
      <c r="M190" s="63"/>
      <c r="N190" s="25">
        <f>D190+E190+F190+G190+H190+I190+J190+K190+L190+M190</f>
        <v>0.5</v>
      </c>
      <c r="O190" s="112" t="s">
        <v>68</v>
      </c>
      <c r="P190" s="97" t="s">
        <v>61</v>
      </c>
      <c r="Q190" s="26"/>
    </row>
    <row r="191" spans="1:17" ht="30.75" customHeight="1" x14ac:dyDescent="0.25">
      <c r="A191" s="106"/>
      <c r="B191" s="25" t="s">
        <v>9</v>
      </c>
      <c r="C191" s="42" t="s">
        <v>10</v>
      </c>
      <c r="D191" s="63"/>
      <c r="E191" s="63" t="s">
        <v>64</v>
      </c>
      <c r="F191" s="63"/>
      <c r="G191" s="63"/>
      <c r="H191" s="63"/>
      <c r="I191" s="63"/>
      <c r="J191" s="63"/>
      <c r="K191" s="63"/>
      <c r="L191" s="35"/>
      <c r="M191" s="63"/>
      <c r="N191" s="25">
        <v>0</v>
      </c>
      <c r="O191" s="114"/>
      <c r="P191" s="98"/>
      <c r="Q191" s="26"/>
    </row>
    <row r="192" spans="1:17" ht="30.75" customHeight="1" x14ac:dyDescent="0.25">
      <c r="A192" s="105" t="s">
        <v>120</v>
      </c>
      <c r="B192" s="25" t="s">
        <v>5</v>
      </c>
      <c r="C192" s="43" t="s">
        <v>6</v>
      </c>
      <c r="D192" s="63"/>
      <c r="E192" s="63">
        <v>0.4</v>
      </c>
      <c r="F192" s="63"/>
      <c r="G192" s="63"/>
      <c r="H192" s="39"/>
      <c r="I192" s="63"/>
      <c r="J192" s="63"/>
      <c r="K192" s="35"/>
      <c r="L192" s="63"/>
      <c r="M192" s="63"/>
      <c r="N192" s="25">
        <f>D192+E192+F192+G192+H192+I192+J192+K192+L192+M192</f>
        <v>0.4</v>
      </c>
      <c r="O192" s="114"/>
      <c r="P192" s="98"/>
      <c r="Q192" s="26"/>
    </row>
    <row r="193" spans="1:17" ht="33" customHeight="1" x14ac:dyDescent="0.25">
      <c r="A193" s="106"/>
      <c r="B193" s="25" t="s">
        <v>9</v>
      </c>
      <c r="C193" s="42" t="s">
        <v>10</v>
      </c>
      <c r="D193" s="25"/>
      <c r="E193" s="25" t="s">
        <v>64</v>
      </c>
      <c r="F193" s="63"/>
      <c r="G193" s="63"/>
      <c r="H193" s="63"/>
      <c r="I193" s="63"/>
      <c r="J193" s="25"/>
      <c r="K193" s="35"/>
      <c r="L193" s="25"/>
      <c r="M193" s="25"/>
      <c r="N193" s="25">
        <v>0</v>
      </c>
      <c r="O193" s="114"/>
      <c r="P193" s="98"/>
      <c r="Q193" s="26"/>
    </row>
    <row r="194" spans="1:17" ht="26.25" customHeight="1" x14ac:dyDescent="0.25">
      <c r="A194" s="105" t="s">
        <v>121</v>
      </c>
      <c r="B194" s="25" t="s">
        <v>5</v>
      </c>
      <c r="C194" s="43" t="s">
        <v>6</v>
      </c>
      <c r="D194" s="25"/>
      <c r="E194" s="25"/>
      <c r="F194" s="63">
        <v>0.5</v>
      </c>
      <c r="G194" s="63"/>
      <c r="H194" s="63"/>
      <c r="I194" s="63"/>
      <c r="J194" s="25"/>
      <c r="K194" s="35"/>
      <c r="L194" s="25"/>
      <c r="M194" s="25"/>
      <c r="N194" s="25">
        <f>D194+E194+F194+G194+H194+I194+J194+K194+L194+M194</f>
        <v>0.5</v>
      </c>
      <c r="O194" s="114"/>
      <c r="P194" s="98"/>
      <c r="Q194" s="26"/>
    </row>
    <row r="195" spans="1:17" ht="50.25" customHeight="1" x14ac:dyDescent="0.25">
      <c r="A195" s="106"/>
      <c r="B195" s="25" t="s">
        <v>9</v>
      </c>
      <c r="C195" s="42" t="s">
        <v>10</v>
      </c>
      <c r="D195" s="25"/>
      <c r="E195" s="25"/>
      <c r="F195" s="25" t="s">
        <v>64</v>
      </c>
      <c r="G195" s="63"/>
      <c r="H195" s="63"/>
      <c r="I195" s="63"/>
      <c r="J195" s="25"/>
      <c r="K195" s="35"/>
      <c r="L195" s="25"/>
      <c r="M195" s="25"/>
      <c r="N195" s="25">
        <v>0</v>
      </c>
      <c r="O195" s="114"/>
      <c r="P195" s="98"/>
      <c r="Q195" s="26"/>
    </row>
    <row r="196" spans="1:17" ht="36.75" customHeight="1" x14ac:dyDescent="0.25">
      <c r="A196" s="107" t="s">
        <v>122</v>
      </c>
      <c r="B196" s="25" t="s">
        <v>5</v>
      </c>
      <c r="C196" s="43" t="s">
        <v>22</v>
      </c>
      <c r="D196" s="25"/>
      <c r="E196" s="25"/>
      <c r="F196" s="39">
        <v>1</v>
      </c>
      <c r="G196" s="39"/>
      <c r="H196" s="63"/>
      <c r="I196" s="63"/>
      <c r="J196" s="25"/>
      <c r="K196" s="35"/>
      <c r="L196" s="25"/>
      <c r="M196" s="25"/>
      <c r="N196" s="25">
        <f>D196+E196+F196+G196+H196+I196+J196+K196+L196+M196</f>
        <v>1</v>
      </c>
      <c r="O196" s="114"/>
      <c r="P196" s="98"/>
      <c r="Q196" s="26"/>
    </row>
    <row r="197" spans="1:17" ht="29.25" customHeight="1" x14ac:dyDescent="0.25">
      <c r="A197" s="108"/>
      <c r="B197" s="25" t="s">
        <v>9</v>
      </c>
      <c r="C197" s="42" t="s">
        <v>10</v>
      </c>
      <c r="D197" s="25"/>
      <c r="E197" s="25"/>
      <c r="F197" s="63" t="s">
        <v>64</v>
      </c>
      <c r="G197" s="63"/>
      <c r="H197" s="63"/>
      <c r="I197" s="63"/>
      <c r="J197" s="25"/>
      <c r="K197" s="35"/>
      <c r="L197" s="25"/>
      <c r="M197" s="25"/>
      <c r="N197" s="25">
        <v>0</v>
      </c>
      <c r="O197" s="114"/>
      <c r="P197" s="98"/>
      <c r="Q197" s="26"/>
    </row>
    <row r="198" spans="1:17" ht="45" customHeight="1" x14ac:dyDescent="0.25">
      <c r="A198" s="105" t="s">
        <v>123</v>
      </c>
      <c r="B198" s="25" t="s">
        <v>5</v>
      </c>
      <c r="C198" s="43" t="s">
        <v>6</v>
      </c>
      <c r="D198" s="63"/>
      <c r="E198" s="63"/>
      <c r="F198" s="63">
        <v>9.1999999999999993</v>
      </c>
      <c r="G198" s="63"/>
      <c r="H198" s="63"/>
      <c r="I198" s="63"/>
      <c r="J198" s="63"/>
      <c r="K198" s="35"/>
      <c r="L198" s="63"/>
      <c r="M198" s="63"/>
      <c r="N198" s="25">
        <f>D198+E198+F198+G198+H198+I198+J198+K198+L198+M198</f>
        <v>9.1999999999999993</v>
      </c>
      <c r="O198" s="114"/>
      <c r="P198" s="98"/>
      <c r="Q198" s="26"/>
    </row>
    <row r="199" spans="1:17" ht="74.25" customHeight="1" x14ac:dyDescent="0.25">
      <c r="A199" s="106"/>
      <c r="B199" s="25" t="s">
        <v>9</v>
      </c>
      <c r="C199" s="42" t="s">
        <v>10</v>
      </c>
      <c r="D199" s="25"/>
      <c r="E199" s="25"/>
      <c r="F199" s="63" t="s">
        <v>64</v>
      </c>
      <c r="G199" s="63"/>
      <c r="H199" s="63"/>
      <c r="I199" s="63"/>
      <c r="J199" s="25"/>
      <c r="K199" s="35"/>
      <c r="L199" s="25"/>
      <c r="M199" s="25"/>
      <c r="N199" s="25">
        <v>0</v>
      </c>
      <c r="O199" s="114"/>
      <c r="P199" s="98"/>
      <c r="Q199" s="26"/>
    </row>
    <row r="200" spans="1:17" ht="26.25" customHeight="1" x14ac:dyDescent="0.25">
      <c r="A200" s="105" t="s">
        <v>124</v>
      </c>
      <c r="B200" s="25" t="s">
        <v>5</v>
      </c>
      <c r="C200" s="43" t="s">
        <v>22</v>
      </c>
      <c r="D200" s="25"/>
      <c r="E200" s="25"/>
      <c r="F200" s="35"/>
      <c r="G200" s="39">
        <v>1</v>
      </c>
      <c r="H200" s="63"/>
      <c r="I200" s="63"/>
      <c r="J200" s="63"/>
      <c r="K200" s="63"/>
      <c r="L200" s="35"/>
      <c r="M200" s="63"/>
      <c r="N200" s="25">
        <f>D200+E200+F200+G200+H200+I200+J200+K200+L200+M200</f>
        <v>1</v>
      </c>
      <c r="O200" s="114"/>
      <c r="P200" s="98"/>
      <c r="Q200" s="26"/>
    </row>
    <row r="201" spans="1:17" ht="30" customHeight="1" x14ac:dyDescent="0.25">
      <c r="A201" s="106"/>
      <c r="B201" s="25" t="s">
        <v>9</v>
      </c>
      <c r="C201" s="42" t="s">
        <v>10</v>
      </c>
      <c r="D201" s="25"/>
      <c r="E201" s="25"/>
      <c r="F201" s="35"/>
      <c r="G201" s="63" t="s">
        <v>64</v>
      </c>
      <c r="H201" s="63"/>
      <c r="I201" s="63"/>
      <c r="J201" s="63"/>
      <c r="K201" s="63"/>
      <c r="L201" s="35"/>
      <c r="M201" s="63"/>
      <c r="N201" s="25">
        <v>0</v>
      </c>
      <c r="O201" s="114"/>
      <c r="P201" s="98"/>
      <c r="Q201" s="26"/>
    </row>
    <row r="202" spans="1:17" ht="18" customHeight="1" x14ac:dyDescent="0.25">
      <c r="A202" s="160" t="s">
        <v>89</v>
      </c>
      <c r="B202" s="25" t="s">
        <v>5</v>
      </c>
      <c r="C202" s="43" t="s">
        <v>22</v>
      </c>
      <c r="D202" s="35"/>
      <c r="E202" s="35"/>
      <c r="F202" s="35"/>
      <c r="G202" s="35"/>
      <c r="H202" s="24">
        <v>1</v>
      </c>
      <c r="I202" s="35"/>
      <c r="J202" s="35"/>
      <c r="K202" s="35"/>
      <c r="L202" s="35"/>
      <c r="M202" s="35"/>
      <c r="N202" s="25">
        <f t="shared" ref="N202:N216" si="48">D202+E202+F202+G202+H202+I202+J202+K202+L202+M202</f>
        <v>1</v>
      </c>
      <c r="O202" s="114"/>
      <c r="P202" s="98"/>
      <c r="Q202" s="26"/>
    </row>
    <row r="203" spans="1:17" ht="34.5" customHeight="1" x14ac:dyDescent="0.25">
      <c r="A203" s="161"/>
      <c r="B203" s="25" t="s">
        <v>9</v>
      </c>
      <c r="C203" s="42" t="s">
        <v>10</v>
      </c>
      <c r="D203" s="35"/>
      <c r="E203" s="35"/>
      <c r="F203" s="35"/>
      <c r="G203" s="35"/>
      <c r="H203" s="25" t="s">
        <v>64</v>
      </c>
      <c r="I203" s="35"/>
      <c r="J203" s="35"/>
      <c r="K203" s="35"/>
      <c r="L203" s="35"/>
      <c r="M203" s="35"/>
      <c r="N203" s="25">
        <v>0</v>
      </c>
      <c r="O203" s="114"/>
      <c r="P203" s="98"/>
      <c r="Q203" s="41"/>
    </row>
    <row r="204" spans="1:17" ht="30" customHeight="1" x14ac:dyDescent="0.25">
      <c r="A204" s="105" t="s">
        <v>90</v>
      </c>
      <c r="B204" s="25" t="s">
        <v>5</v>
      </c>
      <c r="C204" s="43" t="s">
        <v>22</v>
      </c>
      <c r="D204" s="25"/>
      <c r="E204" s="25"/>
      <c r="F204" s="63"/>
      <c r="G204" s="63"/>
      <c r="H204" s="39">
        <v>1</v>
      </c>
      <c r="I204" s="39"/>
      <c r="J204" s="24"/>
      <c r="K204" s="25"/>
      <c r="L204" s="25"/>
      <c r="M204" s="25"/>
      <c r="N204" s="25">
        <f t="shared" si="48"/>
        <v>1</v>
      </c>
      <c r="O204" s="114"/>
      <c r="P204" s="98"/>
      <c r="Q204" s="41"/>
    </row>
    <row r="205" spans="1:17" ht="33" customHeight="1" x14ac:dyDescent="0.25">
      <c r="A205" s="106"/>
      <c r="B205" s="25" t="s">
        <v>9</v>
      </c>
      <c r="C205" s="42" t="s">
        <v>10</v>
      </c>
      <c r="D205" s="25"/>
      <c r="E205" s="25"/>
      <c r="F205" s="63"/>
      <c r="G205" s="63"/>
      <c r="H205" s="63" t="s">
        <v>64</v>
      </c>
      <c r="I205" s="63"/>
      <c r="J205" s="25"/>
      <c r="K205" s="25"/>
      <c r="L205" s="25"/>
      <c r="M205" s="25"/>
      <c r="N205" s="25">
        <v>0</v>
      </c>
      <c r="O205" s="114"/>
      <c r="P205" s="98"/>
      <c r="Q205" s="41"/>
    </row>
    <row r="206" spans="1:17" ht="33" customHeight="1" x14ac:dyDescent="0.25">
      <c r="A206" s="105" t="s">
        <v>91</v>
      </c>
      <c r="B206" s="25" t="s">
        <v>5</v>
      </c>
      <c r="C206" s="43" t="s">
        <v>22</v>
      </c>
      <c r="D206" s="25"/>
      <c r="E206" s="25"/>
      <c r="F206" s="63"/>
      <c r="G206" s="63"/>
      <c r="H206" s="63"/>
      <c r="I206" s="24">
        <v>1</v>
      </c>
      <c r="J206" s="25"/>
      <c r="K206" s="35"/>
      <c r="L206" s="25"/>
      <c r="M206" s="25"/>
      <c r="N206" s="25">
        <f t="shared" si="48"/>
        <v>1</v>
      </c>
      <c r="O206" s="114"/>
      <c r="P206" s="98"/>
      <c r="Q206" s="41"/>
    </row>
    <row r="207" spans="1:17" ht="33" customHeight="1" x14ac:dyDescent="0.25">
      <c r="A207" s="106"/>
      <c r="B207" s="25" t="s">
        <v>9</v>
      </c>
      <c r="C207" s="42" t="s">
        <v>10</v>
      </c>
      <c r="D207" s="25"/>
      <c r="E207" s="25"/>
      <c r="F207" s="63"/>
      <c r="G207" s="63"/>
      <c r="H207" s="63"/>
      <c r="I207" s="25" t="s">
        <v>64</v>
      </c>
      <c r="J207" s="25"/>
      <c r="K207" s="35"/>
      <c r="L207" s="25"/>
      <c r="M207" s="25"/>
      <c r="N207" s="25">
        <v>0</v>
      </c>
      <c r="O207" s="114"/>
      <c r="P207" s="98"/>
      <c r="Q207" s="41"/>
    </row>
    <row r="208" spans="1:17" ht="24.75" customHeight="1" x14ac:dyDescent="0.25">
      <c r="A208" s="109" t="s">
        <v>92</v>
      </c>
      <c r="B208" s="25" t="s">
        <v>5</v>
      </c>
      <c r="C208" s="43" t="s">
        <v>6</v>
      </c>
      <c r="D208" s="25"/>
      <c r="E208" s="25"/>
      <c r="F208" s="63"/>
      <c r="G208" s="63">
        <v>0.5</v>
      </c>
      <c r="H208" s="63"/>
      <c r="I208" s="25"/>
      <c r="J208" s="25"/>
      <c r="K208" s="35"/>
      <c r="L208" s="25"/>
      <c r="M208" s="25"/>
      <c r="N208" s="25">
        <f t="shared" si="48"/>
        <v>0.5</v>
      </c>
      <c r="O208" s="113"/>
      <c r="P208" s="99"/>
      <c r="Q208" s="41"/>
    </row>
    <row r="209" spans="1:17" ht="53.25" customHeight="1" x14ac:dyDescent="0.25">
      <c r="A209" s="109"/>
      <c r="B209" s="25" t="s">
        <v>9</v>
      </c>
      <c r="C209" s="42" t="s">
        <v>10</v>
      </c>
      <c r="D209" s="25"/>
      <c r="E209" s="25"/>
      <c r="F209" s="63"/>
      <c r="G209" s="63" t="s">
        <v>64</v>
      </c>
      <c r="H209" s="63"/>
      <c r="I209" s="25"/>
      <c r="J209" s="25"/>
      <c r="K209" s="35"/>
      <c r="L209" s="25"/>
      <c r="M209" s="25"/>
      <c r="N209" s="25">
        <v>0</v>
      </c>
      <c r="O209" s="126" t="s">
        <v>68</v>
      </c>
      <c r="P209" s="126" t="s">
        <v>61</v>
      </c>
      <c r="Q209" s="26"/>
    </row>
    <row r="210" spans="1:17" ht="29.25" customHeight="1" x14ac:dyDescent="0.25">
      <c r="A210" s="105" t="s">
        <v>93</v>
      </c>
      <c r="B210" s="25" t="s">
        <v>5</v>
      </c>
      <c r="C210" s="43" t="s">
        <v>22</v>
      </c>
      <c r="D210" s="25"/>
      <c r="E210" s="25"/>
      <c r="F210" s="63"/>
      <c r="G210" s="63"/>
      <c r="H210" s="63"/>
      <c r="I210" s="63"/>
      <c r="J210" s="25">
        <v>2</v>
      </c>
      <c r="K210" s="25"/>
      <c r="L210" s="25"/>
      <c r="M210" s="25"/>
      <c r="N210" s="25">
        <f t="shared" si="48"/>
        <v>2</v>
      </c>
      <c r="O210" s="126"/>
      <c r="P210" s="126"/>
      <c r="Q210" s="26"/>
    </row>
    <row r="211" spans="1:17" ht="26.25" customHeight="1" x14ac:dyDescent="0.25">
      <c r="A211" s="106"/>
      <c r="B211" s="25" t="s">
        <v>9</v>
      </c>
      <c r="C211" s="42" t="s">
        <v>10</v>
      </c>
      <c r="D211" s="25"/>
      <c r="E211" s="25"/>
      <c r="F211" s="63"/>
      <c r="G211" s="63"/>
      <c r="H211" s="63"/>
      <c r="I211" s="63"/>
      <c r="J211" s="25" t="s">
        <v>64</v>
      </c>
      <c r="K211" s="25"/>
      <c r="L211" s="25"/>
      <c r="M211" s="25"/>
      <c r="N211" s="25">
        <v>0</v>
      </c>
      <c r="O211" s="126"/>
      <c r="P211" s="126"/>
      <c r="Q211" s="26"/>
    </row>
    <row r="212" spans="1:17" ht="24" customHeight="1" x14ac:dyDescent="0.25">
      <c r="A212" s="105" t="s">
        <v>107</v>
      </c>
      <c r="B212" s="25" t="s">
        <v>5</v>
      </c>
      <c r="C212" s="43" t="s">
        <v>6</v>
      </c>
      <c r="D212" s="25"/>
      <c r="E212" s="25"/>
      <c r="F212" s="35"/>
      <c r="G212" s="63"/>
      <c r="H212" s="63"/>
      <c r="I212" s="63"/>
      <c r="J212" s="70">
        <v>1</v>
      </c>
      <c r="K212" s="70"/>
      <c r="L212" s="70"/>
      <c r="M212" s="63"/>
      <c r="N212" s="25">
        <f>D202+E202+F202+G202+H202+I202+J202+K202+L202+M202</f>
        <v>1</v>
      </c>
      <c r="O212" s="126"/>
      <c r="P212" s="126"/>
      <c r="Q212" s="26"/>
    </row>
    <row r="213" spans="1:17" ht="75" customHeight="1" x14ac:dyDescent="0.25">
      <c r="A213" s="106"/>
      <c r="B213" s="25" t="s">
        <v>9</v>
      </c>
      <c r="C213" s="42" t="s">
        <v>10</v>
      </c>
      <c r="D213" s="25"/>
      <c r="E213" s="25"/>
      <c r="F213" s="35"/>
      <c r="G213" s="63"/>
      <c r="H213" s="63"/>
      <c r="I213" s="63"/>
      <c r="J213" s="77" t="s">
        <v>64</v>
      </c>
      <c r="K213" s="77"/>
      <c r="L213" s="77"/>
      <c r="M213" s="63"/>
      <c r="N213" s="25">
        <v>0</v>
      </c>
      <c r="O213" s="126"/>
      <c r="P213" s="126"/>
      <c r="Q213" s="26"/>
    </row>
    <row r="214" spans="1:17" ht="24.75" customHeight="1" x14ac:dyDescent="0.25">
      <c r="A214" s="105" t="s">
        <v>94</v>
      </c>
      <c r="B214" s="25" t="s">
        <v>5</v>
      </c>
      <c r="C214" s="43" t="s">
        <v>22</v>
      </c>
      <c r="D214" s="35"/>
      <c r="E214" s="35"/>
      <c r="F214" s="35"/>
      <c r="G214" s="35"/>
      <c r="H214" s="35"/>
      <c r="I214" s="35"/>
      <c r="J214" s="35"/>
      <c r="K214" s="35">
        <v>2</v>
      </c>
      <c r="L214" s="25"/>
      <c r="M214" s="25"/>
      <c r="N214" s="25">
        <f t="shared" si="48"/>
        <v>2</v>
      </c>
      <c r="O214" s="126"/>
      <c r="P214" s="126"/>
      <c r="Q214" s="26"/>
    </row>
    <row r="215" spans="1:17" ht="27.75" customHeight="1" x14ac:dyDescent="0.25">
      <c r="A215" s="106"/>
      <c r="B215" s="25" t="s">
        <v>9</v>
      </c>
      <c r="C215" s="42" t="s">
        <v>10</v>
      </c>
      <c r="D215" s="35"/>
      <c r="E215" s="35"/>
      <c r="F215" s="35"/>
      <c r="G215" s="35"/>
      <c r="H215" s="35"/>
      <c r="I215" s="35"/>
      <c r="J215" s="35"/>
      <c r="K215" s="20" t="s">
        <v>64</v>
      </c>
      <c r="L215" s="25"/>
      <c r="M215" s="25"/>
      <c r="N215" s="25">
        <v>0</v>
      </c>
      <c r="O215" s="126"/>
      <c r="P215" s="126"/>
      <c r="Q215" s="26"/>
    </row>
    <row r="216" spans="1:17" ht="27.75" customHeight="1" x14ac:dyDescent="0.25">
      <c r="A216" s="105" t="s">
        <v>95</v>
      </c>
      <c r="B216" s="25" t="s">
        <v>5</v>
      </c>
      <c r="C216" s="43" t="s">
        <v>6</v>
      </c>
      <c r="D216" s="25"/>
      <c r="E216" s="25"/>
      <c r="F216" s="35"/>
      <c r="G216" s="63"/>
      <c r="H216" s="63"/>
      <c r="I216" s="63"/>
      <c r="J216" s="63"/>
      <c r="K216" s="63">
        <v>1.1000000000000001</v>
      </c>
      <c r="L216" s="35"/>
      <c r="M216" s="63"/>
      <c r="N216" s="25">
        <f t="shared" si="48"/>
        <v>1.1000000000000001</v>
      </c>
      <c r="O216" s="126"/>
      <c r="P216" s="126"/>
      <c r="Q216" s="26"/>
    </row>
    <row r="217" spans="1:17" ht="93" customHeight="1" x14ac:dyDescent="0.25">
      <c r="A217" s="119"/>
      <c r="B217" s="25" t="s">
        <v>9</v>
      </c>
      <c r="C217" s="42" t="s">
        <v>10</v>
      </c>
      <c r="D217" s="25"/>
      <c r="E217" s="25"/>
      <c r="F217" s="35"/>
      <c r="G217" s="63"/>
      <c r="H217" s="63"/>
      <c r="I217" s="63"/>
      <c r="J217" s="63"/>
      <c r="K217" s="63" t="s">
        <v>64</v>
      </c>
      <c r="L217" s="20"/>
      <c r="M217" s="63"/>
      <c r="N217" s="25">
        <v>0</v>
      </c>
      <c r="O217" s="126"/>
      <c r="P217" s="126"/>
      <c r="Q217" s="26"/>
    </row>
    <row r="218" spans="1:17" ht="24.75" customHeight="1" x14ac:dyDescent="0.25">
      <c r="A218" s="120" t="s">
        <v>104</v>
      </c>
      <c r="B218" s="25" t="s">
        <v>5</v>
      </c>
      <c r="C218" s="43" t="s">
        <v>6</v>
      </c>
      <c r="D218" s="25"/>
      <c r="E218" s="25"/>
      <c r="F218" s="35"/>
      <c r="G218" s="63"/>
      <c r="H218" s="63"/>
      <c r="I218" s="63"/>
      <c r="J218" s="63"/>
      <c r="K218" s="63"/>
      <c r="L218" s="63">
        <v>10</v>
      </c>
      <c r="M218" s="63"/>
      <c r="N218" s="25">
        <f>D218+E218+F218+G218+H218+I218+J218+K218+L218+M218</f>
        <v>10</v>
      </c>
      <c r="O218" s="126"/>
      <c r="P218" s="126"/>
      <c r="Q218" s="26"/>
    </row>
    <row r="219" spans="1:17" ht="43.5" customHeight="1" x14ac:dyDescent="0.25">
      <c r="A219" s="120"/>
      <c r="B219" s="25" t="s">
        <v>9</v>
      </c>
      <c r="C219" s="42" t="s">
        <v>10</v>
      </c>
      <c r="D219" s="25"/>
      <c r="E219" s="25"/>
      <c r="F219" s="35"/>
      <c r="G219" s="63"/>
      <c r="H219" s="63"/>
      <c r="I219" s="63"/>
      <c r="J219" s="63"/>
      <c r="K219" s="63"/>
      <c r="L219" s="63" t="s">
        <v>64</v>
      </c>
      <c r="M219" s="63"/>
      <c r="N219" s="25">
        <v>0</v>
      </c>
      <c r="O219" s="126"/>
      <c r="P219" s="126"/>
      <c r="Q219" s="26"/>
    </row>
    <row r="220" spans="1:17" ht="29.25" customHeight="1" x14ac:dyDescent="0.25">
      <c r="A220" s="121" t="s">
        <v>105</v>
      </c>
      <c r="B220" s="25" t="s">
        <v>5</v>
      </c>
      <c r="C220" s="43" t="s">
        <v>6</v>
      </c>
      <c r="D220" s="25"/>
      <c r="E220" s="25"/>
      <c r="F220" s="35"/>
      <c r="G220" s="63"/>
      <c r="H220" s="63"/>
      <c r="I220" s="63"/>
      <c r="J220" s="63"/>
      <c r="K220" s="63"/>
      <c r="L220" s="35"/>
      <c r="M220" s="63">
        <v>10</v>
      </c>
      <c r="N220" s="25">
        <f>D220+E220+F220+G220+H220+I220+J220+K220+L220+M220</f>
        <v>10</v>
      </c>
      <c r="O220" s="126"/>
      <c r="P220" s="126"/>
      <c r="Q220" s="26"/>
    </row>
    <row r="221" spans="1:17" ht="46.5" customHeight="1" x14ac:dyDescent="0.25">
      <c r="A221" s="122"/>
      <c r="B221" s="25" t="s">
        <v>9</v>
      </c>
      <c r="C221" s="42" t="s">
        <v>10</v>
      </c>
      <c r="D221" s="25"/>
      <c r="E221" s="25"/>
      <c r="F221" s="35"/>
      <c r="G221" s="63"/>
      <c r="H221" s="63"/>
      <c r="I221" s="63"/>
      <c r="J221" s="63"/>
      <c r="K221" s="63"/>
      <c r="L221" s="35"/>
      <c r="M221" s="63" t="s">
        <v>64</v>
      </c>
      <c r="N221" s="25">
        <v>0</v>
      </c>
      <c r="O221" s="126"/>
      <c r="P221" s="126"/>
      <c r="Q221" s="26"/>
    </row>
    <row r="222" spans="1:17" ht="24.75" customHeight="1" x14ac:dyDescent="0.25">
      <c r="A222" s="111" t="s">
        <v>106</v>
      </c>
      <c r="B222" s="25" t="s">
        <v>5</v>
      </c>
      <c r="C222" s="43" t="s">
        <v>6</v>
      </c>
      <c r="D222" s="25"/>
      <c r="E222" s="25"/>
      <c r="F222" s="35"/>
      <c r="G222" s="63"/>
      <c r="H222" s="63"/>
      <c r="I222" s="63"/>
      <c r="J222" s="63"/>
      <c r="K222" s="63"/>
      <c r="L222" s="35"/>
      <c r="M222" s="39">
        <v>1</v>
      </c>
      <c r="N222" s="25">
        <f>D222+E222+F222+G222+H222+I222+J222+K222+L222+M222</f>
        <v>1</v>
      </c>
      <c r="O222" s="126"/>
      <c r="P222" s="126"/>
      <c r="Q222" s="26"/>
    </row>
    <row r="223" spans="1:17" ht="25.5" customHeight="1" x14ac:dyDescent="0.25">
      <c r="A223" s="111"/>
      <c r="B223" s="25" t="s">
        <v>9</v>
      </c>
      <c r="C223" s="42" t="s">
        <v>10</v>
      </c>
      <c r="D223" s="25"/>
      <c r="E223" s="25"/>
      <c r="F223" s="35"/>
      <c r="G223" s="63"/>
      <c r="H223" s="63"/>
      <c r="I223" s="63"/>
      <c r="J223" s="63"/>
      <c r="K223" s="63"/>
      <c r="L223" s="35"/>
      <c r="M223" s="63" t="s">
        <v>64</v>
      </c>
      <c r="N223" s="25">
        <v>0</v>
      </c>
      <c r="O223" s="126"/>
      <c r="P223" s="126"/>
      <c r="Q223" s="26"/>
    </row>
    <row r="224" spans="1:17" ht="30" customHeight="1" x14ac:dyDescent="0.25">
      <c r="A224" s="115" t="s">
        <v>53</v>
      </c>
      <c r="B224" s="28" t="s">
        <v>27</v>
      </c>
      <c r="C224" s="48" t="s">
        <v>10</v>
      </c>
      <c r="D224" s="28">
        <f>D225+D226+D227+D228</f>
        <v>26902.3</v>
      </c>
      <c r="E224" s="28">
        <f t="shared" ref="E224:K224" si="49">E225+E226+E227+E228</f>
        <v>90085.199999999983</v>
      </c>
      <c r="F224" s="28">
        <f t="shared" si="49"/>
        <v>5000</v>
      </c>
      <c r="G224" s="28">
        <f t="shared" si="49"/>
        <v>13957.599999999999</v>
      </c>
      <c r="H224" s="28">
        <f t="shared" si="49"/>
        <v>5000</v>
      </c>
      <c r="I224" s="28">
        <f t="shared" si="49"/>
        <v>9500</v>
      </c>
      <c r="J224" s="28">
        <f t="shared" si="49"/>
        <v>0</v>
      </c>
      <c r="K224" s="28">
        <f t="shared" si="49"/>
        <v>6000</v>
      </c>
      <c r="L224" s="28">
        <f>L225+L226+L227+L228</f>
        <v>6000</v>
      </c>
      <c r="M224" s="28">
        <f>M225+M226+M227+M228</f>
        <v>6000</v>
      </c>
      <c r="N224" s="28">
        <f>N225+N226+N227+N228</f>
        <v>168445.1</v>
      </c>
      <c r="O224" s="46"/>
      <c r="P224" s="47"/>
      <c r="Q224" s="26"/>
    </row>
    <row r="225" spans="1:18" ht="27" customHeight="1" x14ac:dyDescent="0.25">
      <c r="A225" s="115"/>
      <c r="B225" s="36" t="s">
        <v>16</v>
      </c>
      <c r="C225" s="48" t="s">
        <v>10</v>
      </c>
      <c r="D225" s="28">
        <f t="shared" ref="D225:M225" si="50">D137+D178</f>
        <v>0</v>
      </c>
      <c r="E225" s="28">
        <f t="shared" si="50"/>
        <v>0</v>
      </c>
      <c r="F225" s="28">
        <f t="shared" si="50"/>
        <v>0</v>
      </c>
      <c r="G225" s="28">
        <f t="shared" si="50"/>
        <v>0</v>
      </c>
      <c r="H225" s="28">
        <f t="shared" si="50"/>
        <v>0</v>
      </c>
      <c r="I225" s="28">
        <f t="shared" si="50"/>
        <v>0</v>
      </c>
      <c r="J225" s="28">
        <f t="shared" si="50"/>
        <v>0</v>
      </c>
      <c r="K225" s="28">
        <f t="shared" si="50"/>
        <v>0</v>
      </c>
      <c r="L225" s="28">
        <f t="shared" si="50"/>
        <v>0</v>
      </c>
      <c r="M225" s="28">
        <f t="shared" si="50"/>
        <v>0</v>
      </c>
      <c r="N225" s="28">
        <f>D225+E225+F225+G225+H225+I225+J225+K225+L225</f>
        <v>0</v>
      </c>
      <c r="O225" s="46"/>
      <c r="P225" s="47"/>
      <c r="Q225" s="26"/>
    </row>
    <row r="226" spans="1:18" ht="37.5" customHeight="1" x14ac:dyDescent="0.25">
      <c r="A226" s="115"/>
      <c r="B226" s="36" t="s">
        <v>12</v>
      </c>
      <c r="C226" s="48" t="s">
        <v>10</v>
      </c>
      <c r="D226" s="28">
        <f t="shared" ref="D226:M226" si="51">D138+D179</f>
        <v>25718.5988</v>
      </c>
      <c r="E226" s="28">
        <f t="shared" si="51"/>
        <v>86121.451199999981</v>
      </c>
      <c r="F226" s="28">
        <f t="shared" si="51"/>
        <v>4780</v>
      </c>
      <c r="G226" s="28">
        <f t="shared" si="51"/>
        <v>13957.599999999999</v>
      </c>
      <c r="H226" s="28">
        <f t="shared" si="51"/>
        <v>4780</v>
      </c>
      <c r="I226" s="28">
        <f t="shared" si="51"/>
        <v>9082</v>
      </c>
      <c r="J226" s="28">
        <f t="shared" si="51"/>
        <v>0</v>
      </c>
      <c r="K226" s="28">
        <f t="shared" si="51"/>
        <v>5736</v>
      </c>
      <c r="L226" s="28">
        <f t="shared" si="51"/>
        <v>5736</v>
      </c>
      <c r="M226" s="28">
        <f t="shared" si="51"/>
        <v>5736</v>
      </c>
      <c r="N226" s="28">
        <f>D226+E226+F226+G226+H226+I226+J226+K226+L226+M226</f>
        <v>161647.65</v>
      </c>
      <c r="O226" s="46"/>
      <c r="P226" s="47"/>
      <c r="Q226" s="26"/>
      <c r="R226" s="32"/>
    </row>
    <row r="227" spans="1:18" ht="29.25" customHeight="1" x14ac:dyDescent="0.25">
      <c r="A227" s="115"/>
      <c r="B227" s="36" t="s">
        <v>8</v>
      </c>
      <c r="C227" s="48" t="s">
        <v>10</v>
      </c>
      <c r="D227" s="28">
        <f t="shared" ref="D227:F228" si="52">D139+D180</f>
        <v>1183.7012000000002</v>
      </c>
      <c r="E227" s="28">
        <f t="shared" si="52"/>
        <v>3963.748800000003</v>
      </c>
      <c r="F227" s="28">
        <f t="shared" si="52"/>
        <v>220</v>
      </c>
      <c r="G227" s="28">
        <v>0</v>
      </c>
      <c r="H227" s="28">
        <f t="shared" ref="H227:M228" si="53">H139+H180</f>
        <v>220</v>
      </c>
      <c r="I227" s="28">
        <f t="shared" si="53"/>
        <v>418</v>
      </c>
      <c r="J227" s="28">
        <f t="shared" si="53"/>
        <v>0</v>
      </c>
      <c r="K227" s="28">
        <f t="shared" si="53"/>
        <v>264</v>
      </c>
      <c r="L227" s="28">
        <f t="shared" si="53"/>
        <v>264</v>
      </c>
      <c r="M227" s="28">
        <f t="shared" si="53"/>
        <v>264</v>
      </c>
      <c r="N227" s="28">
        <f>D227+E227+F227+G227+H227+I227+J227+K227+L227+M227</f>
        <v>6797.4500000000035</v>
      </c>
      <c r="O227" s="46"/>
      <c r="P227" s="47"/>
      <c r="Q227" s="26"/>
    </row>
    <row r="228" spans="1:18" ht="33" customHeight="1" x14ac:dyDescent="0.25">
      <c r="A228" s="115"/>
      <c r="B228" s="36" t="s">
        <v>17</v>
      </c>
      <c r="C228" s="48" t="s">
        <v>10</v>
      </c>
      <c r="D228" s="28">
        <f t="shared" si="52"/>
        <v>0</v>
      </c>
      <c r="E228" s="28">
        <f t="shared" si="52"/>
        <v>0</v>
      </c>
      <c r="F228" s="28">
        <f t="shared" si="52"/>
        <v>0</v>
      </c>
      <c r="G228" s="28">
        <f>G140+G181</f>
        <v>0</v>
      </c>
      <c r="H228" s="28">
        <f t="shared" si="53"/>
        <v>0</v>
      </c>
      <c r="I228" s="28">
        <f t="shared" si="53"/>
        <v>0</v>
      </c>
      <c r="J228" s="28">
        <f t="shared" si="53"/>
        <v>0</v>
      </c>
      <c r="K228" s="28">
        <f t="shared" si="53"/>
        <v>0</v>
      </c>
      <c r="L228" s="28">
        <f t="shared" si="53"/>
        <v>0</v>
      </c>
      <c r="M228" s="28">
        <f t="shared" si="53"/>
        <v>0</v>
      </c>
      <c r="N228" s="28">
        <f>D228+E228+F228+G228+H228+I228+J228+K228+L228+M228</f>
        <v>0</v>
      </c>
      <c r="O228" s="49"/>
      <c r="P228" s="76"/>
      <c r="Q228" s="26"/>
    </row>
    <row r="229" spans="1:18" ht="25.5" customHeight="1" x14ac:dyDescent="0.25">
      <c r="A229" s="127" t="s">
        <v>47</v>
      </c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9"/>
      <c r="Q229" s="26"/>
    </row>
    <row r="230" spans="1:18" ht="27" customHeight="1" x14ac:dyDescent="0.25">
      <c r="A230" s="127" t="s">
        <v>49</v>
      </c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9"/>
      <c r="Q230" s="26"/>
    </row>
    <row r="231" spans="1:18" ht="23.25" customHeight="1" x14ac:dyDescent="0.25">
      <c r="A231" s="110" t="s">
        <v>58</v>
      </c>
      <c r="B231" s="61" t="s">
        <v>5</v>
      </c>
      <c r="C231" s="62" t="s">
        <v>24</v>
      </c>
      <c r="D231" s="25">
        <f>D238+D240+D242+D244+D246+D248+D250+D254+D256+D258+D260+D262+D266+D268</f>
        <v>2</v>
      </c>
      <c r="E231" s="25">
        <f t="shared" ref="E231:M231" si="54">E238+E240+E242+E244+E246+E248+E250+E254+E256+E258+E260+E262+E266+E268</f>
        <v>3</v>
      </c>
      <c r="F231" s="25">
        <f t="shared" si="54"/>
        <v>3</v>
      </c>
      <c r="G231" s="25">
        <f t="shared" si="54"/>
        <v>3</v>
      </c>
      <c r="H231" s="25">
        <f t="shared" si="54"/>
        <v>1</v>
      </c>
      <c r="I231" s="25">
        <f t="shared" si="54"/>
        <v>2</v>
      </c>
      <c r="J231" s="25">
        <f t="shared" si="54"/>
        <v>0</v>
      </c>
      <c r="K231" s="25">
        <f t="shared" si="54"/>
        <v>0</v>
      </c>
      <c r="L231" s="25">
        <f t="shared" si="54"/>
        <v>0</v>
      </c>
      <c r="M231" s="25">
        <f t="shared" si="54"/>
        <v>0</v>
      </c>
      <c r="N231" s="25">
        <f>D231+E231+F231+G231+H231+I231+J231+K231+L231+M231</f>
        <v>14</v>
      </c>
      <c r="O231" s="74"/>
      <c r="P231" s="75"/>
      <c r="Q231" s="26"/>
    </row>
    <row r="232" spans="1:18" ht="28.5" customHeight="1" x14ac:dyDescent="0.25">
      <c r="A232" s="110"/>
      <c r="B232" s="61" t="s">
        <v>15</v>
      </c>
      <c r="C232" s="42" t="s">
        <v>10</v>
      </c>
      <c r="D232" s="25">
        <f>D233/D231</f>
        <v>475</v>
      </c>
      <c r="E232" s="25">
        <v>0</v>
      </c>
      <c r="F232" s="25">
        <f>F233/F231</f>
        <v>249.08333333333334</v>
      </c>
      <c r="G232" s="25">
        <v>0</v>
      </c>
      <c r="H232" s="25">
        <f>H233/H231</f>
        <v>1200</v>
      </c>
      <c r="I232" s="25">
        <f t="shared" ref="I232" si="55">I233/I231</f>
        <v>51</v>
      </c>
      <c r="J232" s="25">
        <v>0</v>
      </c>
      <c r="K232" s="25">
        <v>0</v>
      </c>
      <c r="L232" s="25">
        <v>0</v>
      </c>
      <c r="M232" s="25">
        <v>0</v>
      </c>
      <c r="N232" s="25">
        <f>N233/N231</f>
        <v>325.01785714285717</v>
      </c>
      <c r="O232" s="46"/>
      <c r="P232" s="47"/>
      <c r="Q232" s="26"/>
    </row>
    <row r="233" spans="1:18" ht="30.75" customHeight="1" x14ac:dyDescent="0.25">
      <c r="A233" s="110"/>
      <c r="B233" s="61" t="s">
        <v>7</v>
      </c>
      <c r="C233" s="42" t="s">
        <v>10</v>
      </c>
      <c r="D233" s="25">
        <f>D234+D235+D236+D237</f>
        <v>950</v>
      </c>
      <c r="E233" s="25">
        <f t="shared" ref="E233:M233" si="56">E234+E235+E236+E237</f>
        <v>1200</v>
      </c>
      <c r="F233" s="25">
        <f t="shared" si="56"/>
        <v>747.25</v>
      </c>
      <c r="G233" s="25">
        <f t="shared" si="56"/>
        <v>351</v>
      </c>
      <c r="H233" s="25">
        <f>H234+H235+H236+H237</f>
        <v>1200</v>
      </c>
      <c r="I233" s="25">
        <f t="shared" si="56"/>
        <v>102</v>
      </c>
      <c r="J233" s="25">
        <f t="shared" si="56"/>
        <v>0</v>
      </c>
      <c r="K233" s="25">
        <f t="shared" si="56"/>
        <v>0</v>
      </c>
      <c r="L233" s="25">
        <f t="shared" si="56"/>
        <v>0</v>
      </c>
      <c r="M233" s="25">
        <f t="shared" si="56"/>
        <v>0</v>
      </c>
      <c r="N233" s="25">
        <f>D233+E233+F233+G233+H233+I233+J233+K233+L233+M233</f>
        <v>4550.25</v>
      </c>
      <c r="O233" s="46"/>
      <c r="P233" s="47"/>
      <c r="Q233" s="26">
        <f>N239+N241+N243+N245+N247+N249+N251+N253+N255+N257+N259+N261+N263+N265+N267+N269</f>
        <v>4550.25</v>
      </c>
    </row>
    <row r="234" spans="1:18" ht="28.5" customHeight="1" x14ac:dyDescent="0.25">
      <c r="A234" s="110"/>
      <c r="B234" s="61" t="s">
        <v>16</v>
      </c>
      <c r="C234" s="42" t="s">
        <v>10</v>
      </c>
      <c r="D234" s="25">
        <v>0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f>D234+E234+F234+G234+H234+I234+J234+K234+L234+M234</f>
        <v>0</v>
      </c>
      <c r="O234" s="46"/>
      <c r="P234" s="47"/>
      <c r="Q234" s="26"/>
    </row>
    <row r="235" spans="1:18" ht="32.25" customHeight="1" x14ac:dyDescent="0.25">
      <c r="A235" s="110"/>
      <c r="B235" s="61" t="s">
        <v>12</v>
      </c>
      <c r="C235" s="42" t="s">
        <v>10</v>
      </c>
      <c r="D235" s="25">
        <v>0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f>D235+E235+F235+G235+H235+I235+J235+K235+L235+M235</f>
        <v>0</v>
      </c>
      <c r="O235" s="46"/>
      <c r="P235" s="47"/>
      <c r="Q235" s="26"/>
    </row>
    <row r="236" spans="1:18" ht="33" customHeight="1" x14ac:dyDescent="0.25">
      <c r="A236" s="110"/>
      <c r="B236" s="61" t="s">
        <v>8</v>
      </c>
      <c r="C236" s="42" t="s">
        <v>10</v>
      </c>
      <c r="D236" s="25">
        <v>0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f>D236+E236+F236+G236+H236+I236+J236+K236+L236+M236</f>
        <v>0</v>
      </c>
      <c r="O236" s="46"/>
      <c r="P236" s="47"/>
      <c r="Q236" s="26"/>
    </row>
    <row r="237" spans="1:18" ht="29.25" customHeight="1" x14ac:dyDescent="0.25">
      <c r="A237" s="110"/>
      <c r="B237" s="61" t="s">
        <v>17</v>
      </c>
      <c r="C237" s="42" t="s">
        <v>10</v>
      </c>
      <c r="D237" s="25">
        <f>D239+D241+D243+D245+D247+D249+D251+D253+D255+D257+D259+D261+D263+D265+D267+D269</f>
        <v>950</v>
      </c>
      <c r="E237" s="25">
        <f t="shared" ref="E237:M237" si="57">E239+E241+E243+E245+E247+E249+E251+E253+E255+E257+E259+E261+E263+E265+E267+E269</f>
        <v>1200</v>
      </c>
      <c r="F237" s="25">
        <f t="shared" si="57"/>
        <v>747.25</v>
      </c>
      <c r="G237" s="25">
        <f t="shared" si="57"/>
        <v>351</v>
      </c>
      <c r="H237" s="25">
        <f t="shared" si="57"/>
        <v>1200</v>
      </c>
      <c r="I237" s="25">
        <f t="shared" si="57"/>
        <v>102</v>
      </c>
      <c r="J237" s="25">
        <f t="shared" si="57"/>
        <v>0</v>
      </c>
      <c r="K237" s="25">
        <f t="shared" si="57"/>
        <v>0</v>
      </c>
      <c r="L237" s="25">
        <f t="shared" si="57"/>
        <v>0</v>
      </c>
      <c r="M237" s="25">
        <f t="shared" si="57"/>
        <v>0</v>
      </c>
      <c r="N237" s="25">
        <f>D237+E237+F237+G237+H237+I237+J237+K237+L237+M237</f>
        <v>4550.25</v>
      </c>
      <c r="O237" s="46"/>
      <c r="P237" s="47"/>
      <c r="Q237" s="26"/>
    </row>
    <row r="238" spans="1:18" ht="29.25" customHeight="1" x14ac:dyDescent="0.25">
      <c r="A238" s="111" t="s">
        <v>141</v>
      </c>
      <c r="B238" s="20" t="s">
        <v>5</v>
      </c>
      <c r="C238" s="20" t="s">
        <v>22</v>
      </c>
      <c r="D238" s="82">
        <v>1</v>
      </c>
      <c r="E238" s="79"/>
      <c r="F238" s="77"/>
      <c r="G238" s="77"/>
      <c r="H238" s="77"/>
      <c r="I238" s="77"/>
      <c r="J238" s="25"/>
      <c r="K238" s="25"/>
      <c r="L238" s="25"/>
      <c r="M238" s="25"/>
      <c r="N238" s="25">
        <f t="shared" ref="N238:N269" si="58">D238+E238+F238+G238+H238+I238+J238+K238+L238+M238</f>
        <v>1</v>
      </c>
      <c r="O238" s="112" t="s">
        <v>60</v>
      </c>
      <c r="P238" s="97" t="s">
        <v>61</v>
      </c>
      <c r="Q238" s="26"/>
    </row>
    <row r="239" spans="1:18" ht="84" customHeight="1" x14ac:dyDescent="0.25">
      <c r="A239" s="111"/>
      <c r="B239" s="20" t="s">
        <v>137</v>
      </c>
      <c r="C239" s="20" t="s">
        <v>138</v>
      </c>
      <c r="D239" s="80">
        <v>650</v>
      </c>
      <c r="E239" s="79"/>
      <c r="F239" s="77"/>
      <c r="G239" s="77"/>
      <c r="H239" s="77"/>
      <c r="I239" s="77"/>
      <c r="J239" s="25"/>
      <c r="K239" s="25"/>
      <c r="L239" s="25"/>
      <c r="M239" s="25"/>
      <c r="N239" s="25">
        <f t="shared" si="58"/>
        <v>650</v>
      </c>
      <c r="O239" s="114"/>
      <c r="P239" s="98"/>
      <c r="Q239" s="26"/>
    </row>
    <row r="240" spans="1:18" ht="29.25" customHeight="1" x14ac:dyDescent="0.25">
      <c r="A240" s="111" t="s">
        <v>142</v>
      </c>
      <c r="B240" s="20" t="s">
        <v>5</v>
      </c>
      <c r="C240" s="20" t="s">
        <v>22</v>
      </c>
      <c r="D240" s="82">
        <v>1</v>
      </c>
      <c r="E240" s="79"/>
      <c r="F240" s="77"/>
      <c r="G240" s="77"/>
      <c r="H240" s="77"/>
      <c r="I240" s="77"/>
      <c r="J240" s="25"/>
      <c r="K240" s="25"/>
      <c r="L240" s="25"/>
      <c r="M240" s="25"/>
      <c r="N240" s="25">
        <f t="shared" si="58"/>
        <v>1</v>
      </c>
      <c r="O240" s="114"/>
      <c r="P240" s="98"/>
      <c r="Q240" s="26"/>
    </row>
    <row r="241" spans="1:17" ht="66.75" customHeight="1" x14ac:dyDescent="0.25">
      <c r="A241" s="111"/>
      <c r="B241" s="20" t="s">
        <v>137</v>
      </c>
      <c r="C241" s="20" t="s">
        <v>138</v>
      </c>
      <c r="D241" s="80">
        <v>300</v>
      </c>
      <c r="E241" s="79"/>
      <c r="F241" s="77"/>
      <c r="G241" s="77"/>
      <c r="H241" s="77"/>
      <c r="I241" s="77"/>
      <c r="J241" s="25"/>
      <c r="K241" s="25"/>
      <c r="L241" s="25"/>
      <c r="M241" s="25"/>
      <c r="N241" s="25">
        <f t="shared" si="58"/>
        <v>300</v>
      </c>
      <c r="O241" s="114"/>
      <c r="P241" s="98"/>
      <c r="Q241" s="26"/>
    </row>
    <row r="242" spans="1:17" ht="29.25" customHeight="1" x14ac:dyDescent="0.25">
      <c r="A242" s="111" t="s">
        <v>140</v>
      </c>
      <c r="B242" s="20" t="s">
        <v>5</v>
      </c>
      <c r="C242" s="20" t="s">
        <v>22</v>
      </c>
      <c r="D242" s="77"/>
      <c r="E242" s="39">
        <v>1</v>
      </c>
      <c r="F242" s="77"/>
      <c r="G242" s="77"/>
      <c r="H242" s="77"/>
      <c r="I242" s="77"/>
      <c r="J242" s="25"/>
      <c r="K242" s="25"/>
      <c r="L242" s="25"/>
      <c r="M242" s="25"/>
      <c r="N242" s="25">
        <f t="shared" si="58"/>
        <v>1</v>
      </c>
      <c r="O242" s="113"/>
      <c r="P242" s="99"/>
      <c r="Q242" s="26"/>
    </row>
    <row r="243" spans="1:17" ht="63.75" customHeight="1" x14ac:dyDescent="0.25">
      <c r="A243" s="111"/>
      <c r="B243" s="20" t="s">
        <v>137</v>
      </c>
      <c r="C243" s="20" t="s">
        <v>138</v>
      </c>
      <c r="D243" s="77"/>
      <c r="E243" s="63">
        <v>350</v>
      </c>
      <c r="F243" s="77"/>
      <c r="G243" s="77"/>
      <c r="H243" s="77"/>
      <c r="I243" s="77"/>
      <c r="J243" s="25"/>
      <c r="K243" s="25"/>
      <c r="L243" s="25"/>
      <c r="M243" s="25"/>
      <c r="N243" s="25">
        <f t="shared" si="58"/>
        <v>350</v>
      </c>
      <c r="O243" s="112" t="s">
        <v>60</v>
      </c>
      <c r="P243" s="97" t="s">
        <v>61</v>
      </c>
      <c r="Q243" s="26"/>
    </row>
    <row r="244" spans="1:17" ht="29.25" customHeight="1" x14ac:dyDescent="0.25">
      <c r="A244" s="111" t="s">
        <v>143</v>
      </c>
      <c r="B244" s="20" t="s">
        <v>5</v>
      </c>
      <c r="C244" s="20" t="s">
        <v>22</v>
      </c>
      <c r="D244" s="77"/>
      <c r="E244" s="39">
        <v>1</v>
      </c>
      <c r="F244" s="77"/>
      <c r="G244" s="77"/>
      <c r="H244" s="77"/>
      <c r="I244" s="77"/>
      <c r="J244" s="25"/>
      <c r="K244" s="25"/>
      <c r="L244" s="25"/>
      <c r="M244" s="25"/>
      <c r="N244" s="25">
        <f t="shared" si="58"/>
        <v>1</v>
      </c>
      <c r="O244" s="114"/>
      <c r="P244" s="98"/>
      <c r="Q244" s="26"/>
    </row>
    <row r="245" spans="1:17" ht="92.25" customHeight="1" x14ac:dyDescent="0.25">
      <c r="A245" s="111"/>
      <c r="B245" s="20" t="s">
        <v>137</v>
      </c>
      <c r="C245" s="20" t="s">
        <v>138</v>
      </c>
      <c r="D245" s="77"/>
      <c r="E245" s="63">
        <v>400</v>
      </c>
      <c r="F245" s="77"/>
      <c r="G245" s="77"/>
      <c r="H245" s="77"/>
      <c r="I245" s="77"/>
      <c r="J245" s="25"/>
      <c r="K245" s="25"/>
      <c r="L245" s="25"/>
      <c r="M245" s="25"/>
      <c r="N245" s="25">
        <f t="shared" si="58"/>
        <v>400</v>
      </c>
      <c r="O245" s="114"/>
      <c r="P245" s="98"/>
      <c r="Q245" s="26"/>
    </row>
    <row r="246" spans="1:17" ht="29.25" customHeight="1" x14ac:dyDescent="0.25">
      <c r="A246" s="111" t="s">
        <v>144</v>
      </c>
      <c r="B246" s="20" t="s">
        <v>5</v>
      </c>
      <c r="C246" s="20" t="s">
        <v>22</v>
      </c>
      <c r="D246" s="77"/>
      <c r="E246" s="39">
        <v>1</v>
      </c>
      <c r="F246" s="77"/>
      <c r="G246" s="77"/>
      <c r="H246" s="77"/>
      <c r="I246" s="77"/>
      <c r="J246" s="25"/>
      <c r="K246" s="25"/>
      <c r="L246" s="25"/>
      <c r="M246" s="25"/>
      <c r="N246" s="25">
        <f t="shared" si="58"/>
        <v>1</v>
      </c>
      <c r="O246" s="114"/>
      <c r="P246" s="98"/>
      <c r="Q246" s="26"/>
    </row>
    <row r="247" spans="1:17" ht="35.25" customHeight="1" x14ac:dyDescent="0.25">
      <c r="A247" s="111"/>
      <c r="B247" s="20" t="s">
        <v>137</v>
      </c>
      <c r="C247" s="20" t="s">
        <v>138</v>
      </c>
      <c r="D247" s="77"/>
      <c r="E247" s="63">
        <v>450</v>
      </c>
      <c r="F247" s="77"/>
      <c r="G247" s="77"/>
      <c r="H247" s="77"/>
      <c r="I247" s="77"/>
      <c r="J247" s="25"/>
      <c r="K247" s="25"/>
      <c r="L247" s="25"/>
      <c r="M247" s="25"/>
      <c r="N247" s="25">
        <f t="shared" si="58"/>
        <v>450</v>
      </c>
      <c r="O247" s="114"/>
      <c r="P247" s="98"/>
      <c r="Q247" s="26"/>
    </row>
    <row r="248" spans="1:17" ht="29.25" customHeight="1" x14ac:dyDescent="0.25">
      <c r="A248" s="111" t="s">
        <v>145</v>
      </c>
      <c r="B248" s="20" t="s">
        <v>5</v>
      </c>
      <c r="C248" s="20" t="s">
        <v>22</v>
      </c>
      <c r="D248" s="77"/>
      <c r="E248" s="77"/>
      <c r="F248" s="39">
        <v>1</v>
      </c>
      <c r="G248" s="77"/>
      <c r="H248" s="77"/>
      <c r="I248" s="77"/>
      <c r="J248" s="25"/>
      <c r="K248" s="25"/>
      <c r="L248" s="25"/>
      <c r="M248" s="25"/>
      <c r="N248" s="25">
        <f t="shared" si="58"/>
        <v>1</v>
      </c>
      <c r="O248" s="114"/>
      <c r="P248" s="98"/>
      <c r="Q248" s="26"/>
    </row>
    <row r="249" spans="1:17" ht="57.75" customHeight="1" x14ac:dyDescent="0.25">
      <c r="A249" s="111"/>
      <c r="B249" s="20" t="s">
        <v>137</v>
      </c>
      <c r="C249" s="20" t="s">
        <v>138</v>
      </c>
      <c r="D249" s="77"/>
      <c r="E249" s="77"/>
      <c r="F249" s="63">
        <v>300</v>
      </c>
      <c r="G249" s="77"/>
      <c r="H249" s="77"/>
      <c r="I249" s="77"/>
      <c r="J249" s="25"/>
      <c r="K249" s="25"/>
      <c r="L249" s="25"/>
      <c r="M249" s="25"/>
      <c r="N249" s="25">
        <f t="shared" si="58"/>
        <v>300</v>
      </c>
      <c r="O249" s="114"/>
      <c r="P249" s="98"/>
      <c r="Q249" s="26"/>
    </row>
    <row r="250" spans="1:17" ht="29.25" customHeight="1" x14ac:dyDescent="0.25">
      <c r="A250" s="111" t="s">
        <v>146</v>
      </c>
      <c r="B250" s="20" t="s">
        <v>5</v>
      </c>
      <c r="C250" s="20" t="s">
        <v>22</v>
      </c>
      <c r="D250" s="77"/>
      <c r="E250" s="77"/>
      <c r="F250" s="39">
        <v>1</v>
      </c>
      <c r="G250" s="77"/>
      <c r="H250" s="77"/>
      <c r="I250" s="77"/>
      <c r="J250" s="25"/>
      <c r="K250" s="25"/>
      <c r="L250" s="25"/>
      <c r="M250" s="25"/>
      <c r="N250" s="25">
        <f t="shared" si="58"/>
        <v>1</v>
      </c>
      <c r="O250" s="114"/>
      <c r="P250" s="98"/>
      <c r="Q250" s="26"/>
    </row>
    <row r="251" spans="1:17" ht="48" customHeight="1" x14ac:dyDescent="0.25">
      <c r="A251" s="111"/>
      <c r="B251" s="20" t="s">
        <v>137</v>
      </c>
      <c r="C251" s="20" t="s">
        <v>138</v>
      </c>
      <c r="D251" s="77"/>
      <c r="E251" s="77"/>
      <c r="F251" s="63">
        <v>148.75</v>
      </c>
      <c r="G251" s="77"/>
      <c r="H251" s="77"/>
      <c r="I251" s="77"/>
      <c r="J251" s="25"/>
      <c r="K251" s="25"/>
      <c r="L251" s="25"/>
      <c r="M251" s="25"/>
      <c r="N251" s="25">
        <f t="shared" si="58"/>
        <v>148.75</v>
      </c>
      <c r="O251" s="114"/>
      <c r="P251" s="98"/>
      <c r="Q251" s="26"/>
    </row>
    <row r="252" spans="1:17" ht="29.25" customHeight="1" x14ac:dyDescent="0.25">
      <c r="A252" s="111" t="s">
        <v>147</v>
      </c>
      <c r="B252" s="20" t="s">
        <v>5</v>
      </c>
      <c r="C252" s="20" t="s">
        <v>22</v>
      </c>
      <c r="D252" s="77"/>
      <c r="E252" s="77"/>
      <c r="F252" s="39">
        <v>1</v>
      </c>
      <c r="G252" s="77"/>
      <c r="H252" s="77"/>
      <c r="I252" s="77"/>
      <c r="J252" s="25"/>
      <c r="K252" s="25"/>
      <c r="L252" s="25"/>
      <c r="M252" s="25"/>
      <c r="N252" s="25">
        <f t="shared" si="58"/>
        <v>1</v>
      </c>
      <c r="O252" s="114"/>
      <c r="P252" s="98"/>
      <c r="Q252" s="26"/>
    </row>
    <row r="253" spans="1:17" ht="48.75" customHeight="1" x14ac:dyDescent="0.25">
      <c r="A253" s="111"/>
      <c r="B253" s="20" t="s">
        <v>137</v>
      </c>
      <c r="C253" s="20" t="s">
        <v>138</v>
      </c>
      <c r="D253" s="77"/>
      <c r="E253" s="77"/>
      <c r="F253" s="63">
        <v>247.5</v>
      </c>
      <c r="G253" s="77"/>
      <c r="H253" s="77"/>
      <c r="I253" s="77"/>
      <c r="J253" s="25"/>
      <c r="K253" s="25"/>
      <c r="L253" s="25"/>
      <c r="M253" s="25"/>
      <c r="N253" s="25">
        <f t="shared" si="58"/>
        <v>247.5</v>
      </c>
      <c r="O253" s="114"/>
      <c r="P253" s="98"/>
      <c r="Q253" s="26"/>
    </row>
    <row r="254" spans="1:17" ht="39" customHeight="1" x14ac:dyDescent="0.25">
      <c r="A254" s="111" t="s">
        <v>148</v>
      </c>
      <c r="B254" s="20" t="s">
        <v>5</v>
      </c>
      <c r="C254" s="20" t="s">
        <v>22</v>
      </c>
      <c r="D254" s="77"/>
      <c r="E254" s="77"/>
      <c r="F254" s="39">
        <v>1</v>
      </c>
      <c r="G254" s="77"/>
      <c r="H254" s="77"/>
      <c r="I254" s="77"/>
      <c r="J254" s="25"/>
      <c r="K254" s="25"/>
      <c r="L254" s="25"/>
      <c r="M254" s="25"/>
      <c r="N254" s="25">
        <f t="shared" si="58"/>
        <v>1</v>
      </c>
      <c r="O254" s="114"/>
      <c r="P254" s="98"/>
      <c r="Q254" s="26"/>
    </row>
    <row r="255" spans="1:17" ht="96" customHeight="1" x14ac:dyDescent="0.25">
      <c r="A255" s="111"/>
      <c r="B255" s="20" t="s">
        <v>137</v>
      </c>
      <c r="C255" s="20" t="s">
        <v>138</v>
      </c>
      <c r="D255" s="77"/>
      <c r="E255" s="77"/>
      <c r="F255" s="63">
        <v>51</v>
      </c>
      <c r="G255" s="77"/>
      <c r="H255" s="77"/>
      <c r="I255" s="77"/>
      <c r="J255" s="25"/>
      <c r="K255" s="25"/>
      <c r="L255" s="25"/>
      <c r="M255" s="25"/>
      <c r="N255" s="25">
        <f t="shared" si="58"/>
        <v>51</v>
      </c>
      <c r="O255" s="113"/>
      <c r="P255" s="99"/>
      <c r="Q255" s="26"/>
    </row>
    <row r="256" spans="1:17" ht="29.25" customHeight="1" x14ac:dyDescent="0.25">
      <c r="A256" s="111" t="s">
        <v>149</v>
      </c>
      <c r="B256" s="20" t="s">
        <v>5</v>
      </c>
      <c r="C256" s="20" t="s">
        <v>22</v>
      </c>
      <c r="D256" s="77"/>
      <c r="E256" s="77"/>
      <c r="F256" s="77"/>
      <c r="G256" s="39">
        <v>1</v>
      </c>
      <c r="H256" s="77"/>
      <c r="I256" s="77"/>
      <c r="J256" s="25"/>
      <c r="K256" s="25"/>
      <c r="L256" s="25"/>
      <c r="M256" s="25"/>
      <c r="N256" s="25">
        <f t="shared" si="58"/>
        <v>1</v>
      </c>
      <c r="O256" s="30"/>
      <c r="P256" s="31"/>
      <c r="Q256" s="26"/>
    </row>
    <row r="257" spans="1:18" ht="114.75" customHeight="1" x14ac:dyDescent="0.25">
      <c r="A257" s="111"/>
      <c r="B257" s="20" t="s">
        <v>137</v>
      </c>
      <c r="C257" s="20" t="s">
        <v>138</v>
      </c>
      <c r="D257" s="77"/>
      <c r="E257" s="77"/>
      <c r="F257" s="77"/>
      <c r="G257" s="63">
        <v>51</v>
      </c>
      <c r="H257" s="77"/>
      <c r="I257" s="77"/>
      <c r="J257" s="25"/>
      <c r="K257" s="25"/>
      <c r="L257" s="25"/>
      <c r="M257" s="25"/>
      <c r="N257" s="25">
        <f t="shared" si="58"/>
        <v>51</v>
      </c>
      <c r="O257" s="30"/>
      <c r="P257" s="31"/>
      <c r="Q257" s="26"/>
    </row>
    <row r="258" spans="1:18" ht="46.5" customHeight="1" x14ac:dyDescent="0.25">
      <c r="A258" s="111" t="s">
        <v>150</v>
      </c>
      <c r="B258" s="20" t="s">
        <v>5</v>
      </c>
      <c r="C258" s="20" t="s">
        <v>22</v>
      </c>
      <c r="D258" s="77"/>
      <c r="E258" s="77"/>
      <c r="F258" s="77"/>
      <c r="G258" s="39">
        <v>1</v>
      </c>
      <c r="H258" s="77"/>
      <c r="I258" s="77"/>
      <c r="J258" s="25"/>
      <c r="K258" s="25"/>
      <c r="L258" s="25"/>
      <c r="M258" s="25"/>
      <c r="N258" s="25">
        <f t="shared" si="58"/>
        <v>1</v>
      </c>
      <c r="O258" s="30"/>
      <c r="P258" s="31"/>
      <c r="Q258" s="26"/>
    </row>
    <row r="259" spans="1:18" ht="64.5" customHeight="1" x14ac:dyDescent="0.25">
      <c r="A259" s="111"/>
      <c r="B259" s="20" t="s">
        <v>137</v>
      </c>
      <c r="C259" s="20" t="s">
        <v>138</v>
      </c>
      <c r="D259" s="77"/>
      <c r="E259" s="77"/>
      <c r="F259" s="77"/>
      <c r="G259" s="63">
        <v>200</v>
      </c>
      <c r="H259" s="77"/>
      <c r="I259" s="77"/>
      <c r="J259" s="25"/>
      <c r="K259" s="25"/>
      <c r="L259" s="25"/>
      <c r="M259" s="25"/>
      <c r="N259" s="25">
        <f t="shared" si="58"/>
        <v>200</v>
      </c>
      <c r="O259" s="30"/>
      <c r="P259" s="31"/>
      <c r="Q259" s="26"/>
    </row>
    <row r="260" spans="1:18" ht="29.25" customHeight="1" x14ac:dyDescent="0.25">
      <c r="A260" s="111" t="s">
        <v>151</v>
      </c>
      <c r="B260" s="20" t="s">
        <v>5</v>
      </c>
      <c r="C260" s="20" t="s">
        <v>22</v>
      </c>
      <c r="D260" s="77"/>
      <c r="E260" s="77"/>
      <c r="F260" s="77"/>
      <c r="G260" s="39">
        <v>1</v>
      </c>
      <c r="H260" s="77"/>
      <c r="I260" s="77"/>
      <c r="J260" s="25"/>
      <c r="K260" s="25"/>
      <c r="L260" s="25"/>
      <c r="M260" s="25"/>
      <c r="N260" s="25">
        <f t="shared" si="58"/>
        <v>1</v>
      </c>
      <c r="O260" s="112" t="s">
        <v>60</v>
      </c>
      <c r="P260" s="125" t="s">
        <v>61</v>
      </c>
      <c r="Q260" s="26"/>
    </row>
    <row r="261" spans="1:18" ht="58.5" customHeight="1" x14ac:dyDescent="0.25">
      <c r="A261" s="111"/>
      <c r="B261" s="20" t="s">
        <v>137</v>
      </c>
      <c r="C261" s="20" t="s">
        <v>138</v>
      </c>
      <c r="D261" s="77"/>
      <c r="E261" s="77"/>
      <c r="F261" s="77"/>
      <c r="G261" s="63">
        <v>100</v>
      </c>
      <c r="H261" s="77"/>
      <c r="I261" s="77"/>
      <c r="J261" s="25"/>
      <c r="K261" s="25"/>
      <c r="L261" s="25"/>
      <c r="M261" s="25"/>
      <c r="N261" s="25">
        <f t="shared" si="58"/>
        <v>100</v>
      </c>
      <c r="O261" s="114"/>
      <c r="P261" s="125"/>
      <c r="Q261" s="26"/>
    </row>
    <row r="262" spans="1:18" ht="29.25" customHeight="1" x14ac:dyDescent="0.25">
      <c r="A262" s="111" t="s">
        <v>152</v>
      </c>
      <c r="B262" s="20" t="s">
        <v>5</v>
      </c>
      <c r="C262" s="20" t="s">
        <v>22</v>
      </c>
      <c r="D262" s="77"/>
      <c r="E262" s="77"/>
      <c r="F262" s="77"/>
      <c r="G262" s="77"/>
      <c r="H262" s="39">
        <v>1</v>
      </c>
      <c r="I262" s="77"/>
      <c r="J262" s="25"/>
      <c r="K262" s="25"/>
      <c r="L262" s="25"/>
      <c r="M262" s="25"/>
      <c r="N262" s="25">
        <f t="shared" si="58"/>
        <v>1</v>
      </c>
      <c r="O262" s="114"/>
      <c r="P262" s="125"/>
      <c r="Q262" s="26"/>
    </row>
    <row r="263" spans="1:18" ht="83.25" customHeight="1" x14ac:dyDescent="0.25">
      <c r="A263" s="111"/>
      <c r="B263" s="20" t="s">
        <v>137</v>
      </c>
      <c r="C263" s="20" t="s">
        <v>138</v>
      </c>
      <c r="D263" s="77"/>
      <c r="E263" s="77"/>
      <c r="F263" s="77"/>
      <c r="G263" s="77"/>
      <c r="H263" s="63">
        <v>400</v>
      </c>
      <c r="I263" s="77"/>
      <c r="J263" s="25"/>
      <c r="K263" s="25"/>
      <c r="L263" s="25"/>
      <c r="M263" s="25"/>
      <c r="N263" s="25">
        <f t="shared" si="58"/>
        <v>400</v>
      </c>
      <c r="O263" s="114"/>
      <c r="P263" s="125"/>
      <c r="Q263" s="26"/>
    </row>
    <row r="264" spans="1:18" ht="43.5" customHeight="1" x14ac:dyDescent="0.25">
      <c r="A264" s="111" t="s">
        <v>153</v>
      </c>
      <c r="B264" s="20" t="s">
        <v>5</v>
      </c>
      <c r="C264" s="20" t="s">
        <v>22</v>
      </c>
      <c r="D264" s="77"/>
      <c r="E264" s="77"/>
      <c r="F264" s="77"/>
      <c r="G264" s="77"/>
      <c r="H264" s="39">
        <v>1</v>
      </c>
      <c r="I264" s="77"/>
      <c r="J264" s="25"/>
      <c r="K264" s="25"/>
      <c r="L264" s="25"/>
      <c r="M264" s="25"/>
      <c r="N264" s="25">
        <f t="shared" si="58"/>
        <v>1</v>
      </c>
      <c r="O264" s="114"/>
      <c r="P264" s="125"/>
      <c r="Q264" s="26"/>
    </row>
    <row r="265" spans="1:18" ht="78" customHeight="1" x14ac:dyDescent="0.25">
      <c r="A265" s="111"/>
      <c r="B265" s="20" t="s">
        <v>137</v>
      </c>
      <c r="C265" s="20" t="s">
        <v>138</v>
      </c>
      <c r="D265" s="77"/>
      <c r="E265" s="77"/>
      <c r="F265" s="77"/>
      <c r="G265" s="77"/>
      <c r="H265" s="63">
        <v>800</v>
      </c>
      <c r="I265" s="77"/>
      <c r="J265" s="25"/>
      <c r="K265" s="25"/>
      <c r="L265" s="25"/>
      <c r="M265" s="25"/>
      <c r="N265" s="25">
        <f t="shared" si="58"/>
        <v>800</v>
      </c>
      <c r="O265" s="114"/>
      <c r="P265" s="125"/>
      <c r="Q265" s="26"/>
    </row>
    <row r="266" spans="1:18" ht="29.25" customHeight="1" x14ac:dyDescent="0.25">
      <c r="A266" s="111" t="s">
        <v>154</v>
      </c>
      <c r="B266" s="20" t="s">
        <v>5</v>
      </c>
      <c r="C266" s="20" t="s">
        <v>22</v>
      </c>
      <c r="D266" s="77"/>
      <c r="E266" s="77"/>
      <c r="F266" s="77"/>
      <c r="G266" s="77"/>
      <c r="H266" s="77"/>
      <c r="I266" s="39">
        <v>1</v>
      </c>
      <c r="J266" s="25"/>
      <c r="K266" s="25"/>
      <c r="L266" s="25"/>
      <c r="M266" s="25"/>
      <c r="N266" s="25">
        <f t="shared" si="58"/>
        <v>1</v>
      </c>
      <c r="O266" s="114"/>
      <c r="P266" s="125"/>
      <c r="Q266" s="26"/>
    </row>
    <row r="267" spans="1:18" ht="119.25" customHeight="1" x14ac:dyDescent="0.25">
      <c r="A267" s="111"/>
      <c r="B267" s="20" t="s">
        <v>137</v>
      </c>
      <c r="C267" s="20" t="s">
        <v>138</v>
      </c>
      <c r="D267" s="77"/>
      <c r="E267" s="77"/>
      <c r="F267" s="77"/>
      <c r="G267" s="77"/>
      <c r="H267" s="77"/>
      <c r="I267" s="63">
        <v>51</v>
      </c>
      <c r="J267" s="25"/>
      <c r="K267" s="25"/>
      <c r="L267" s="25"/>
      <c r="M267" s="25"/>
      <c r="N267" s="25">
        <f t="shared" si="58"/>
        <v>51</v>
      </c>
      <c r="O267" s="114"/>
      <c r="P267" s="125"/>
      <c r="Q267" s="26"/>
    </row>
    <row r="268" spans="1:18" ht="29.25" customHeight="1" x14ac:dyDescent="0.25">
      <c r="A268" s="111" t="s">
        <v>155</v>
      </c>
      <c r="B268" s="20" t="s">
        <v>5</v>
      </c>
      <c r="C268" s="20" t="s">
        <v>22</v>
      </c>
      <c r="D268" s="77"/>
      <c r="E268" s="77"/>
      <c r="F268" s="77"/>
      <c r="G268" s="77"/>
      <c r="H268" s="77"/>
      <c r="I268" s="39">
        <v>1</v>
      </c>
      <c r="J268" s="25"/>
      <c r="K268" s="25"/>
      <c r="L268" s="25"/>
      <c r="M268" s="25"/>
      <c r="N268" s="25">
        <f t="shared" si="58"/>
        <v>1</v>
      </c>
      <c r="O268" s="114"/>
      <c r="P268" s="125"/>
      <c r="Q268" s="26"/>
    </row>
    <row r="269" spans="1:18" ht="121.5" customHeight="1" x14ac:dyDescent="0.25">
      <c r="A269" s="111"/>
      <c r="B269" s="20" t="s">
        <v>137</v>
      </c>
      <c r="C269" s="20" t="s">
        <v>138</v>
      </c>
      <c r="D269" s="77"/>
      <c r="E269" s="77"/>
      <c r="F269" s="77"/>
      <c r="G269" s="77"/>
      <c r="H269" s="77"/>
      <c r="I269" s="63">
        <v>51</v>
      </c>
      <c r="J269" s="25"/>
      <c r="K269" s="25"/>
      <c r="L269" s="25"/>
      <c r="M269" s="25"/>
      <c r="N269" s="25">
        <f t="shared" si="58"/>
        <v>51</v>
      </c>
      <c r="O269" s="113"/>
      <c r="P269" s="125"/>
      <c r="Q269" s="26"/>
    </row>
    <row r="270" spans="1:18" ht="27.75" customHeight="1" x14ac:dyDescent="0.25">
      <c r="A270" s="110" t="s">
        <v>59</v>
      </c>
      <c r="B270" s="61" t="s">
        <v>5</v>
      </c>
      <c r="C270" s="62" t="s">
        <v>6</v>
      </c>
      <c r="D270" s="81">
        <f>D277+D279+D281+D283+D285+D287+D289+D291+D293+D295+D297+D299+D301+D303</f>
        <v>2.032</v>
      </c>
      <c r="E270" s="81">
        <f t="shared" ref="E270:M270" si="59">E277+E279+E281+E283+E285+E287+E289+E291+E293+E295+E297+E299+E301+E303</f>
        <v>1.92</v>
      </c>
      <c r="F270" s="81">
        <f t="shared" si="59"/>
        <v>1.825</v>
      </c>
      <c r="G270" s="81">
        <f t="shared" si="59"/>
        <v>3.6970000000000001</v>
      </c>
      <c r="H270" s="81">
        <f t="shared" si="59"/>
        <v>3.15</v>
      </c>
      <c r="I270" s="81">
        <f t="shared" si="59"/>
        <v>1.625</v>
      </c>
      <c r="J270" s="81">
        <f t="shared" si="59"/>
        <v>0</v>
      </c>
      <c r="K270" s="81">
        <f t="shared" si="59"/>
        <v>0</v>
      </c>
      <c r="L270" s="81">
        <f t="shared" si="59"/>
        <v>0</v>
      </c>
      <c r="M270" s="81">
        <f t="shared" si="59"/>
        <v>0</v>
      </c>
      <c r="N270" s="81">
        <f>D270+E270+F270+G270+H270+I270+J270+K270+L270+M270+0.01</f>
        <v>14.259</v>
      </c>
      <c r="O270" s="46"/>
      <c r="P270" s="47"/>
      <c r="Q270" s="26"/>
    </row>
    <row r="271" spans="1:18" ht="33.75" customHeight="1" x14ac:dyDescent="0.25">
      <c r="A271" s="110"/>
      <c r="B271" s="61" t="s">
        <v>15</v>
      </c>
      <c r="C271" s="42" t="s">
        <v>10</v>
      </c>
      <c r="D271" s="25">
        <f>D272/D270</f>
        <v>1800</v>
      </c>
      <c r="E271" s="25">
        <f t="shared" ref="E271:I271" si="60">E272/E270</f>
        <v>1800</v>
      </c>
      <c r="F271" s="25">
        <f t="shared" si="60"/>
        <v>1800</v>
      </c>
      <c r="G271" s="25">
        <f t="shared" si="60"/>
        <v>988.53124154720035</v>
      </c>
      <c r="H271" s="25">
        <f t="shared" si="60"/>
        <v>841.26984126984132</v>
      </c>
      <c r="I271" s="25">
        <f t="shared" si="60"/>
        <v>1640</v>
      </c>
      <c r="J271" s="25">
        <v>0</v>
      </c>
      <c r="K271" s="25">
        <v>0</v>
      </c>
      <c r="L271" s="25">
        <v>0</v>
      </c>
      <c r="M271" s="25">
        <v>0</v>
      </c>
      <c r="N271" s="25">
        <f>N272/N270-0.1</f>
        <v>1358.2140472683921</v>
      </c>
      <c r="O271" s="46"/>
      <c r="P271" s="47"/>
      <c r="Q271" s="26"/>
    </row>
    <row r="272" spans="1:18" ht="31.5" customHeight="1" x14ac:dyDescent="0.25">
      <c r="A272" s="110"/>
      <c r="B272" s="61" t="s">
        <v>7</v>
      </c>
      <c r="C272" s="42" t="s">
        <v>10</v>
      </c>
      <c r="D272" s="25">
        <f>D273+D274+D275+D276</f>
        <v>3657.6</v>
      </c>
      <c r="E272" s="25">
        <f t="shared" ref="E272:M272" si="61">E273+E274+E275+E276</f>
        <v>3456</v>
      </c>
      <c r="F272" s="25">
        <f t="shared" si="61"/>
        <v>3285</v>
      </c>
      <c r="G272" s="25">
        <f t="shared" si="61"/>
        <v>3654.6</v>
      </c>
      <c r="H272" s="25">
        <f t="shared" si="61"/>
        <v>2650</v>
      </c>
      <c r="I272" s="25">
        <f t="shared" si="61"/>
        <v>2665</v>
      </c>
      <c r="J272" s="25">
        <f t="shared" si="61"/>
        <v>0</v>
      </c>
      <c r="K272" s="25">
        <f t="shared" si="61"/>
        <v>0</v>
      </c>
      <c r="L272" s="25">
        <f t="shared" si="61"/>
        <v>0</v>
      </c>
      <c r="M272" s="25">
        <f t="shared" si="61"/>
        <v>0</v>
      </c>
      <c r="N272" s="25">
        <f>D272+E272+F272+G272+H272+I272+J272+K272+L272+M272</f>
        <v>19368.2</v>
      </c>
      <c r="O272" s="46"/>
      <c r="P272" s="47"/>
      <c r="Q272" s="26">
        <f>N278+N280+N282+N284+N286+N288+N290+N292+N294+N296+N298+N300+N302+N304</f>
        <v>19368.2</v>
      </c>
      <c r="R272" s="32"/>
    </row>
    <row r="273" spans="1:17" ht="25.5" x14ac:dyDescent="0.25">
      <c r="A273" s="110"/>
      <c r="B273" s="61" t="s">
        <v>16</v>
      </c>
      <c r="C273" s="42" t="s">
        <v>10</v>
      </c>
      <c r="D273" s="25">
        <v>0</v>
      </c>
      <c r="E273" s="25">
        <v>0</v>
      </c>
      <c r="F273" s="25">
        <v>0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f>D273+E273+F273+G273+H273+I273+J273+K273+L273+M273</f>
        <v>0</v>
      </c>
      <c r="O273" s="46"/>
      <c r="P273" s="47"/>
      <c r="Q273" s="26">
        <f>Q233+Q272</f>
        <v>23918.45</v>
      </c>
    </row>
    <row r="274" spans="1:17" ht="34.5" customHeight="1" x14ac:dyDescent="0.25">
      <c r="A274" s="110"/>
      <c r="B274" s="61" t="s">
        <v>12</v>
      </c>
      <c r="C274" s="42" t="s">
        <v>10</v>
      </c>
      <c r="D274" s="25">
        <v>0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f>D274+E274+F274+G274+H274+I274+J274+K274+L274+M274</f>
        <v>0</v>
      </c>
      <c r="O274" s="46"/>
      <c r="P274" s="47"/>
      <c r="Q274" s="26"/>
    </row>
    <row r="275" spans="1:17" ht="29.25" customHeight="1" x14ac:dyDescent="0.25">
      <c r="A275" s="110"/>
      <c r="B275" s="61" t="s">
        <v>8</v>
      </c>
      <c r="C275" s="42" t="s">
        <v>10</v>
      </c>
      <c r="D275" s="25">
        <v>0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f>0</f>
        <v>0</v>
      </c>
      <c r="M275" s="25">
        <v>0</v>
      </c>
      <c r="N275" s="25">
        <f>D275+E275+F275+G275+H275+I275+J275+K275+L275+M275</f>
        <v>0</v>
      </c>
      <c r="O275" s="46"/>
      <c r="P275" s="47"/>
      <c r="Q275" s="26"/>
    </row>
    <row r="276" spans="1:17" ht="30.75" customHeight="1" x14ac:dyDescent="0.25">
      <c r="A276" s="110"/>
      <c r="B276" s="61" t="s">
        <v>17</v>
      </c>
      <c r="C276" s="42" t="s">
        <v>10</v>
      </c>
      <c r="D276" s="25">
        <f>D278+D280+D282+D284+D286+D288+D290+D292+D294+D296+D298+D300+D302+D304</f>
        <v>3657.6</v>
      </c>
      <c r="E276" s="25">
        <f t="shared" ref="E276:M276" si="62">E278+E280+E282+E284+E286+E288+E290+E292+E294+E296+E298+E300+E302+E304</f>
        <v>3456</v>
      </c>
      <c r="F276" s="25">
        <f t="shared" si="62"/>
        <v>3285</v>
      </c>
      <c r="G276" s="25">
        <f t="shared" si="62"/>
        <v>3654.6</v>
      </c>
      <c r="H276" s="25">
        <f t="shared" si="62"/>
        <v>2650</v>
      </c>
      <c r="I276" s="25">
        <f t="shared" si="62"/>
        <v>2665</v>
      </c>
      <c r="J276" s="25">
        <f t="shared" si="62"/>
        <v>0</v>
      </c>
      <c r="K276" s="25">
        <f t="shared" si="62"/>
        <v>0</v>
      </c>
      <c r="L276" s="25">
        <f t="shared" si="62"/>
        <v>0</v>
      </c>
      <c r="M276" s="25">
        <f t="shared" si="62"/>
        <v>0</v>
      </c>
      <c r="N276" s="25">
        <f>D276+E276+F276+G276+H276+I276+J276+K276+L276+M276</f>
        <v>19368.2</v>
      </c>
      <c r="O276" s="49"/>
      <c r="P276" s="76"/>
      <c r="Q276" s="26"/>
    </row>
    <row r="277" spans="1:17" ht="30.75" customHeight="1" x14ac:dyDescent="0.25">
      <c r="A277" s="111" t="s">
        <v>156</v>
      </c>
      <c r="B277" s="20" t="s">
        <v>5</v>
      </c>
      <c r="C277" s="20" t="s">
        <v>6</v>
      </c>
      <c r="D277" s="79">
        <v>2.032</v>
      </c>
      <c r="E277" s="79"/>
      <c r="F277" s="77"/>
      <c r="G277" s="77"/>
      <c r="H277" s="77"/>
      <c r="I277" s="77"/>
      <c r="J277" s="25"/>
      <c r="K277" s="63"/>
      <c r="L277" s="63"/>
      <c r="M277" s="63"/>
      <c r="N277" s="81">
        <f t="shared" ref="N277:N304" si="63">D277+E277+F277+G277+H277+I277+J277+K277+L277+M277</f>
        <v>2.032</v>
      </c>
      <c r="O277" s="35"/>
      <c r="P277" s="35"/>
      <c r="Q277" s="26"/>
    </row>
    <row r="278" spans="1:17" ht="74.25" customHeight="1" x14ac:dyDescent="0.25">
      <c r="A278" s="111"/>
      <c r="B278" s="20" t="s">
        <v>137</v>
      </c>
      <c r="C278" s="20" t="s">
        <v>138</v>
      </c>
      <c r="D278" s="80">
        <f>D277*1800</f>
        <v>3657.6</v>
      </c>
      <c r="E278" s="79"/>
      <c r="F278" s="77"/>
      <c r="G278" s="77"/>
      <c r="H278" s="77"/>
      <c r="I278" s="77"/>
      <c r="J278" s="25"/>
      <c r="K278" s="63"/>
      <c r="L278" s="63"/>
      <c r="M278" s="63"/>
      <c r="N278" s="25">
        <f t="shared" si="63"/>
        <v>3657.6</v>
      </c>
      <c r="O278" s="30"/>
      <c r="P278" s="30"/>
      <c r="Q278" s="26"/>
    </row>
    <row r="279" spans="1:17" ht="41.25" customHeight="1" x14ac:dyDescent="0.25">
      <c r="A279" s="111" t="s">
        <v>157</v>
      </c>
      <c r="B279" s="20" t="s">
        <v>5</v>
      </c>
      <c r="C279" s="20" t="s">
        <v>6</v>
      </c>
      <c r="D279" s="79"/>
      <c r="E279" s="79">
        <v>0.44</v>
      </c>
      <c r="F279" s="77"/>
      <c r="G279" s="77"/>
      <c r="H279" s="77"/>
      <c r="I279" s="77"/>
      <c r="J279" s="25"/>
      <c r="K279" s="63"/>
      <c r="L279" s="63"/>
      <c r="M279" s="63"/>
      <c r="N279" s="81">
        <f t="shared" si="63"/>
        <v>0.44</v>
      </c>
      <c r="O279" s="30"/>
      <c r="P279" s="30"/>
      <c r="Q279" s="26"/>
    </row>
    <row r="280" spans="1:17" ht="41.25" customHeight="1" x14ac:dyDescent="0.25">
      <c r="A280" s="111"/>
      <c r="B280" s="20" t="s">
        <v>137</v>
      </c>
      <c r="C280" s="20" t="s">
        <v>138</v>
      </c>
      <c r="D280" s="79"/>
      <c r="E280" s="80">
        <f>E279*1800</f>
        <v>792</v>
      </c>
      <c r="F280" s="77"/>
      <c r="G280" s="77"/>
      <c r="H280" s="77"/>
      <c r="I280" s="77"/>
      <c r="J280" s="25"/>
      <c r="K280" s="63"/>
      <c r="L280" s="63"/>
      <c r="M280" s="63"/>
      <c r="N280" s="25">
        <f t="shared" si="63"/>
        <v>792</v>
      </c>
      <c r="O280" s="112" t="s">
        <v>60</v>
      </c>
      <c r="P280" s="97" t="s">
        <v>61</v>
      </c>
      <c r="Q280" s="26"/>
    </row>
    <row r="281" spans="1:17" ht="30.75" customHeight="1" x14ac:dyDescent="0.25">
      <c r="A281" s="111" t="s">
        <v>158</v>
      </c>
      <c r="B281" s="20" t="s">
        <v>5</v>
      </c>
      <c r="C281" s="20" t="s">
        <v>6</v>
      </c>
      <c r="D281" s="77"/>
      <c r="E281" s="63">
        <v>0.6</v>
      </c>
      <c r="F281" s="77"/>
      <c r="G281" s="77"/>
      <c r="H281" s="77"/>
      <c r="I281" s="77"/>
      <c r="J281" s="25"/>
      <c r="K281" s="63"/>
      <c r="L281" s="63"/>
      <c r="M281" s="63"/>
      <c r="N281" s="25">
        <f t="shared" si="63"/>
        <v>0.6</v>
      </c>
      <c r="O281" s="114"/>
      <c r="P281" s="98"/>
      <c r="Q281" s="26"/>
    </row>
    <row r="282" spans="1:17" ht="84.75" customHeight="1" x14ac:dyDescent="0.25">
      <c r="A282" s="111"/>
      <c r="B282" s="20" t="s">
        <v>137</v>
      </c>
      <c r="C282" s="20" t="s">
        <v>138</v>
      </c>
      <c r="D282" s="77"/>
      <c r="E282" s="80">
        <f>E281*1800</f>
        <v>1080</v>
      </c>
      <c r="F282" s="77"/>
      <c r="G282" s="77"/>
      <c r="H282" s="77"/>
      <c r="I282" s="77"/>
      <c r="J282" s="25"/>
      <c r="K282" s="63"/>
      <c r="L282" s="63"/>
      <c r="M282" s="63"/>
      <c r="N282" s="25">
        <f t="shared" si="63"/>
        <v>1080</v>
      </c>
      <c r="O282" s="114"/>
      <c r="P282" s="98"/>
      <c r="Q282" s="26"/>
    </row>
    <row r="283" spans="1:17" ht="30.75" customHeight="1" x14ac:dyDescent="0.25">
      <c r="A283" s="111" t="s">
        <v>159</v>
      </c>
      <c r="B283" s="20" t="s">
        <v>5</v>
      </c>
      <c r="C283" s="20" t="s">
        <v>6</v>
      </c>
      <c r="D283" s="77"/>
      <c r="E283" s="77">
        <v>0.88</v>
      </c>
      <c r="F283" s="77"/>
      <c r="G283" s="77"/>
      <c r="H283" s="77"/>
      <c r="I283" s="77"/>
      <c r="J283" s="25"/>
      <c r="K283" s="63"/>
      <c r="L283" s="63"/>
      <c r="M283" s="63"/>
      <c r="N283" s="81">
        <f t="shared" si="63"/>
        <v>0.88</v>
      </c>
      <c r="O283" s="114"/>
      <c r="P283" s="98"/>
      <c r="Q283" s="26"/>
    </row>
    <row r="284" spans="1:17" ht="113.25" customHeight="1" x14ac:dyDescent="0.25">
      <c r="A284" s="111"/>
      <c r="B284" s="20" t="s">
        <v>137</v>
      </c>
      <c r="C284" s="20" t="s">
        <v>138</v>
      </c>
      <c r="D284" s="77"/>
      <c r="E284" s="80">
        <f>E283*1800</f>
        <v>1584</v>
      </c>
      <c r="F284" s="77"/>
      <c r="G284" s="77"/>
      <c r="H284" s="77"/>
      <c r="I284" s="77"/>
      <c r="J284" s="25"/>
      <c r="K284" s="63"/>
      <c r="L284" s="63"/>
      <c r="M284" s="63"/>
      <c r="N284" s="25">
        <f t="shared" si="63"/>
        <v>1584</v>
      </c>
      <c r="O284" s="114"/>
      <c r="P284" s="98"/>
      <c r="Q284" s="26"/>
    </row>
    <row r="285" spans="1:17" ht="30.75" customHeight="1" x14ac:dyDescent="0.25">
      <c r="A285" s="111" t="s">
        <v>160</v>
      </c>
      <c r="B285" s="20" t="s">
        <v>5</v>
      </c>
      <c r="C285" s="20" t="s">
        <v>6</v>
      </c>
      <c r="D285" s="77"/>
      <c r="E285" s="77"/>
      <c r="F285" s="63">
        <v>1.2</v>
      </c>
      <c r="G285" s="77"/>
      <c r="H285" s="77"/>
      <c r="I285" s="77"/>
      <c r="J285" s="25"/>
      <c r="K285" s="63"/>
      <c r="L285" s="63"/>
      <c r="M285" s="63"/>
      <c r="N285" s="25">
        <f t="shared" si="63"/>
        <v>1.2</v>
      </c>
      <c r="O285" s="114"/>
      <c r="P285" s="98"/>
      <c r="Q285" s="26"/>
    </row>
    <row r="286" spans="1:17" ht="32.25" customHeight="1" x14ac:dyDescent="0.25">
      <c r="A286" s="111"/>
      <c r="B286" s="20" t="s">
        <v>137</v>
      </c>
      <c r="C286" s="20" t="s">
        <v>138</v>
      </c>
      <c r="D286" s="77"/>
      <c r="E286" s="79"/>
      <c r="F286" s="80">
        <f>F285*1800</f>
        <v>2160</v>
      </c>
      <c r="G286" s="77"/>
      <c r="H286" s="77"/>
      <c r="I286" s="77"/>
      <c r="J286" s="25"/>
      <c r="K286" s="63"/>
      <c r="L286" s="63"/>
      <c r="M286" s="63"/>
      <c r="N286" s="25">
        <f t="shared" si="63"/>
        <v>2160</v>
      </c>
      <c r="O286" s="114"/>
      <c r="P286" s="98"/>
      <c r="Q286" s="26"/>
    </row>
    <row r="287" spans="1:17" ht="30.75" customHeight="1" x14ac:dyDescent="0.25">
      <c r="A287" s="111" t="s">
        <v>161</v>
      </c>
      <c r="B287" s="20" t="s">
        <v>5</v>
      </c>
      <c r="C287" s="20" t="s">
        <v>6</v>
      </c>
      <c r="D287" s="77"/>
      <c r="E287" s="77"/>
      <c r="F287" s="77">
        <v>0.625</v>
      </c>
      <c r="G287" s="77"/>
      <c r="H287" s="77"/>
      <c r="I287" s="77"/>
      <c r="J287" s="25"/>
      <c r="K287" s="63"/>
      <c r="L287" s="63"/>
      <c r="M287" s="63"/>
      <c r="N287" s="81">
        <f t="shared" si="63"/>
        <v>0.625</v>
      </c>
      <c r="O287" s="114"/>
      <c r="P287" s="98"/>
      <c r="Q287" s="26"/>
    </row>
    <row r="288" spans="1:17" ht="30.75" customHeight="1" x14ac:dyDescent="0.25">
      <c r="A288" s="111"/>
      <c r="B288" s="20" t="s">
        <v>137</v>
      </c>
      <c r="C288" s="20" t="s">
        <v>138</v>
      </c>
      <c r="D288" s="77"/>
      <c r="E288" s="79"/>
      <c r="F288" s="80">
        <f>F287*1800</f>
        <v>1125</v>
      </c>
      <c r="G288" s="77"/>
      <c r="H288" s="77"/>
      <c r="I288" s="77"/>
      <c r="J288" s="25"/>
      <c r="K288" s="63"/>
      <c r="L288" s="63"/>
      <c r="M288" s="63"/>
      <c r="N288" s="25">
        <f t="shared" si="63"/>
        <v>1125</v>
      </c>
      <c r="O288" s="114"/>
      <c r="P288" s="98"/>
      <c r="Q288" s="26"/>
    </row>
    <row r="289" spans="1:17" ht="37.5" customHeight="1" x14ac:dyDescent="0.25">
      <c r="A289" s="111" t="s">
        <v>162</v>
      </c>
      <c r="B289" s="20" t="s">
        <v>5</v>
      </c>
      <c r="C289" s="20" t="s">
        <v>6</v>
      </c>
      <c r="D289" s="77"/>
      <c r="E289" s="77"/>
      <c r="F289" s="77"/>
      <c r="G289" s="77">
        <v>0.24</v>
      </c>
      <c r="H289" s="77"/>
      <c r="I289" s="77"/>
      <c r="J289" s="25"/>
      <c r="K289" s="63"/>
      <c r="L289" s="63"/>
      <c r="M289" s="63"/>
      <c r="N289" s="81">
        <f t="shared" si="63"/>
        <v>0.24</v>
      </c>
      <c r="O289" s="114"/>
      <c r="P289" s="98"/>
      <c r="Q289" s="26"/>
    </row>
    <row r="290" spans="1:17" ht="28.5" customHeight="1" x14ac:dyDescent="0.25">
      <c r="A290" s="111"/>
      <c r="B290" s="20" t="s">
        <v>137</v>
      </c>
      <c r="C290" s="20" t="s">
        <v>138</v>
      </c>
      <c r="D290" s="77"/>
      <c r="E290" s="79"/>
      <c r="F290" s="79"/>
      <c r="G290" s="79">
        <f>G289*1800</f>
        <v>432</v>
      </c>
      <c r="H290" s="77"/>
      <c r="I290" s="77"/>
      <c r="J290" s="25"/>
      <c r="K290" s="63"/>
      <c r="L290" s="63"/>
      <c r="M290" s="63"/>
      <c r="N290" s="25">
        <f t="shared" si="63"/>
        <v>432</v>
      </c>
      <c r="O290" s="114"/>
      <c r="P290" s="98"/>
      <c r="Q290" s="26"/>
    </row>
    <row r="291" spans="1:17" ht="43.5" customHeight="1" x14ac:dyDescent="0.25">
      <c r="A291" s="111" t="s">
        <v>163</v>
      </c>
      <c r="B291" s="20" t="s">
        <v>5</v>
      </c>
      <c r="C291" s="20" t="s">
        <v>6</v>
      </c>
      <c r="D291" s="77"/>
      <c r="E291" s="77"/>
      <c r="F291" s="77"/>
      <c r="G291" s="77">
        <v>0.45700000000000002</v>
      </c>
      <c r="H291" s="77"/>
      <c r="I291" s="77"/>
      <c r="J291" s="25"/>
      <c r="K291" s="63"/>
      <c r="L291" s="63"/>
      <c r="M291" s="63"/>
      <c r="N291" s="81">
        <f t="shared" si="63"/>
        <v>0.45700000000000002</v>
      </c>
      <c r="O291" s="114"/>
      <c r="P291" s="98"/>
      <c r="Q291" s="26"/>
    </row>
    <row r="292" spans="1:17" ht="18.75" customHeight="1" x14ac:dyDescent="0.25">
      <c r="A292" s="111"/>
      <c r="B292" s="20" t="s">
        <v>137</v>
      </c>
      <c r="C292" s="20" t="s">
        <v>138</v>
      </c>
      <c r="D292" s="77"/>
      <c r="E292" s="79"/>
      <c r="F292" s="79"/>
      <c r="G292" s="80">
        <f>G291*1800</f>
        <v>822.6</v>
      </c>
      <c r="H292" s="77"/>
      <c r="I292" s="77"/>
      <c r="J292" s="25"/>
      <c r="K292" s="63"/>
      <c r="L292" s="63"/>
      <c r="M292" s="63"/>
      <c r="N292" s="25">
        <f t="shared" si="63"/>
        <v>822.6</v>
      </c>
      <c r="O292" s="114"/>
      <c r="P292" s="98"/>
      <c r="Q292" s="26"/>
    </row>
    <row r="293" spans="1:17" ht="30.75" customHeight="1" x14ac:dyDescent="0.25">
      <c r="A293" s="111" t="s">
        <v>164</v>
      </c>
      <c r="B293" s="20" t="s">
        <v>5</v>
      </c>
      <c r="C293" s="20" t="s">
        <v>139</v>
      </c>
      <c r="D293" s="77"/>
      <c r="E293" s="77"/>
      <c r="F293" s="77"/>
      <c r="G293" s="63">
        <v>3</v>
      </c>
      <c r="H293" s="77"/>
      <c r="I293" s="77"/>
      <c r="J293" s="25"/>
      <c r="K293" s="63"/>
      <c r="L293" s="63"/>
      <c r="M293" s="63"/>
      <c r="N293" s="25">
        <f t="shared" si="63"/>
        <v>3</v>
      </c>
      <c r="O293" s="114"/>
      <c r="P293" s="98"/>
      <c r="Q293" s="26"/>
    </row>
    <row r="294" spans="1:17" ht="90.75" customHeight="1" x14ac:dyDescent="0.25">
      <c r="A294" s="111"/>
      <c r="B294" s="20" t="s">
        <v>137</v>
      </c>
      <c r="C294" s="20" t="s">
        <v>138</v>
      </c>
      <c r="D294" s="77"/>
      <c r="E294" s="77"/>
      <c r="F294" s="77"/>
      <c r="G294" s="63">
        <f>G293*800</f>
        <v>2400</v>
      </c>
      <c r="H294" s="77"/>
      <c r="I294" s="77"/>
      <c r="J294" s="25"/>
      <c r="K294" s="63"/>
      <c r="L294" s="63"/>
      <c r="M294" s="63"/>
      <c r="N294" s="25">
        <f t="shared" si="63"/>
        <v>2400</v>
      </c>
      <c r="O294" s="46"/>
      <c r="P294" s="47"/>
      <c r="Q294" s="26"/>
    </row>
    <row r="295" spans="1:17" ht="63" customHeight="1" x14ac:dyDescent="0.25">
      <c r="A295" s="111" t="s">
        <v>165</v>
      </c>
      <c r="B295" s="20" t="s">
        <v>5</v>
      </c>
      <c r="C295" s="20" t="s">
        <v>6</v>
      </c>
      <c r="D295" s="77"/>
      <c r="E295" s="77"/>
      <c r="F295" s="77"/>
      <c r="G295" s="77"/>
      <c r="H295" s="63">
        <v>3</v>
      </c>
      <c r="I295" s="77"/>
      <c r="J295" s="25"/>
      <c r="K295" s="63"/>
      <c r="L295" s="63"/>
      <c r="M295" s="63"/>
      <c r="N295" s="25">
        <f t="shared" si="63"/>
        <v>3</v>
      </c>
      <c r="O295" s="46"/>
      <c r="P295" s="47"/>
      <c r="Q295" s="26"/>
    </row>
    <row r="296" spans="1:17" ht="57" customHeight="1" x14ac:dyDescent="0.25">
      <c r="A296" s="111"/>
      <c r="B296" s="20" t="s">
        <v>137</v>
      </c>
      <c r="C296" s="20" t="s">
        <v>138</v>
      </c>
      <c r="D296" s="77"/>
      <c r="E296" s="77"/>
      <c r="F296" s="77"/>
      <c r="G296" s="77"/>
      <c r="H296" s="63">
        <f>H295*800</f>
        <v>2400</v>
      </c>
      <c r="I296" s="77"/>
      <c r="J296" s="25"/>
      <c r="K296" s="63"/>
      <c r="L296" s="63"/>
      <c r="M296" s="63"/>
      <c r="N296" s="25">
        <f t="shared" si="63"/>
        <v>2400</v>
      </c>
      <c r="O296" s="46"/>
      <c r="P296" s="47"/>
      <c r="Q296" s="26"/>
    </row>
    <row r="297" spans="1:17" ht="30.75" customHeight="1" x14ac:dyDescent="0.25">
      <c r="A297" s="111" t="s">
        <v>166</v>
      </c>
      <c r="B297" s="20" t="s">
        <v>5</v>
      </c>
      <c r="C297" s="20" t="s">
        <v>6</v>
      </c>
      <c r="D297" s="77"/>
      <c r="E297" s="77"/>
      <c r="F297" s="77"/>
      <c r="G297" s="77"/>
      <c r="H297" s="77">
        <v>0.15</v>
      </c>
      <c r="I297" s="77"/>
      <c r="J297" s="25"/>
      <c r="K297" s="63"/>
      <c r="L297" s="63"/>
      <c r="M297" s="63"/>
      <c r="N297" s="81">
        <f t="shared" si="63"/>
        <v>0.15</v>
      </c>
      <c r="O297" s="46"/>
      <c r="P297" s="47"/>
      <c r="Q297" s="26"/>
    </row>
    <row r="298" spans="1:17" ht="40.5" customHeight="1" x14ac:dyDescent="0.25">
      <c r="A298" s="111"/>
      <c r="B298" s="20" t="s">
        <v>137</v>
      </c>
      <c r="C298" s="20" t="s">
        <v>138</v>
      </c>
      <c r="D298" s="77"/>
      <c r="E298" s="77"/>
      <c r="F298" s="77"/>
      <c r="G298" s="77"/>
      <c r="H298" s="63">
        <v>250</v>
      </c>
      <c r="I298" s="77"/>
      <c r="J298" s="25"/>
      <c r="K298" s="63"/>
      <c r="L298" s="63"/>
      <c r="M298" s="63"/>
      <c r="N298" s="25">
        <f t="shared" si="63"/>
        <v>250</v>
      </c>
      <c r="O298" s="46"/>
      <c r="P298" s="47"/>
      <c r="Q298" s="26"/>
    </row>
    <row r="299" spans="1:17" ht="38.25" customHeight="1" x14ac:dyDescent="0.25">
      <c r="A299" s="111" t="s">
        <v>167</v>
      </c>
      <c r="B299" s="20" t="s">
        <v>5</v>
      </c>
      <c r="C299" s="20" t="s">
        <v>6</v>
      </c>
      <c r="D299" s="77"/>
      <c r="E299" s="77"/>
      <c r="F299" s="77"/>
      <c r="G299" s="77"/>
      <c r="H299" s="77"/>
      <c r="I299" s="77">
        <v>1.175</v>
      </c>
      <c r="J299" s="25"/>
      <c r="K299" s="63"/>
      <c r="L299" s="63"/>
      <c r="M299" s="63"/>
      <c r="N299" s="81">
        <f t="shared" si="63"/>
        <v>1.175</v>
      </c>
      <c r="O299" s="46"/>
      <c r="P299" s="47"/>
      <c r="Q299" s="26"/>
    </row>
    <row r="300" spans="1:17" ht="42.75" customHeight="1" x14ac:dyDescent="0.25">
      <c r="A300" s="111"/>
      <c r="B300" s="20" t="s">
        <v>137</v>
      </c>
      <c r="C300" s="20" t="s">
        <v>138</v>
      </c>
      <c r="D300" s="77"/>
      <c r="E300" s="77"/>
      <c r="F300" s="77"/>
      <c r="G300" s="79"/>
      <c r="H300" s="79"/>
      <c r="I300" s="80">
        <f>I299*1800</f>
        <v>2115</v>
      </c>
      <c r="J300" s="25"/>
      <c r="K300" s="63"/>
      <c r="L300" s="63"/>
      <c r="M300" s="63"/>
      <c r="N300" s="81">
        <f t="shared" si="63"/>
        <v>2115</v>
      </c>
      <c r="O300" s="49"/>
      <c r="P300" s="76"/>
      <c r="Q300" s="26"/>
    </row>
    <row r="301" spans="1:17" ht="30.75" customHeight="1" x14ac:dyDescent="0.25">
      <c r="A301" s="111" t="s">
        <v>168</v>
      </c>
      <c r="B301" s="20" t="s">
        <v>5</v>
      </c>
      <c r="C301" s="20" t="s">
        <v>6</v>
      </c>
      <c r="D301" s="77"/>
      <c r="E301" s="77"/>
      <c r="F301" s="77"/>
      <c r="G301" s="77"/>
      <c r="H301" s="77"/>
      <c r="I301" s="77">
        <v>0.15</v>
      </c>
      <c r="J301" s="25"/>
      <c r="K301" s="63"/>
      <c r="L301" s="63"/>
      <c r="M301" s="63"/>
      <c r="N301" s="81">
        <f t="shared" si="63"/>
        <v>0.15</v>
      </c>
      <c r="O301" s="49"/>
      <c r="P301" s="76"/>
      <c r="Q301" s="26"/>
    </row>
    <row r="302" spans="1:17" ht="37.5" customHeight="1" x14ac:dyDescent="0.25">
      <c r="A302" s="111"/>
      <c r="B302" s="20" t="s">
        <v>137</v>
      </c>
      <c r="C302" s="20" t="s">
        <v>138</v>
      </c>
      <c r="D302" s="77"/>
      <c r="E302" s="77"/>
      <c r="F302" s="77"/>
      <c r="G302" s="77"/>
      <c r="H302" s="77"/>
      <c r="I302" s="63">
        <v>400</v>
      </c>
      <c r="J302" s="25"/>
      <c r="K302" s="63"/>
      <c r="L302" s="63"/>
      <c r="M302" s="63"/>
      <c r="N302" s="81">
        <f t="shared" si="63"/>
        <v>400</v>
      </c>
      <c r="O302" s="49"/>
      <c r="P302" s="76"/>
      <c r="Q302" s="26"/>
    </row>
    <row r="303" spans="1:17" ht="30.75" customHeight="1" x14ac:dyDescent="0.25">
      <c r="A303" s="111" t="s">
        <v>169</v>
      </c>
      <c r="B303" s="20" t="s">
        <v>5</v>
      </c>
      <c r="C303" s="20" t="s">
        <v>6</v>
      </c>
      <c r="D303" s="77"/>
      <c r="E303" s="77"/>
      <c r="F303" s="77"/>
      <c r="G303" s="77"/>
      <c r="H303" s="77"/>
      <c r="I303" s="63">
        <v>0.3</v>
      </c>
      <c r="J303" s="25"/>
      <c r="K303" s="63"/>
      <c r="L303" s="63"/>
      <c r="M303" s="63"/>
      <c r="N303" s="81">
        <f t="shared" si="63"/>
        <v>0.3</v>
      </c>
      <c r="O303" s="49"/>
      <c r="P303" s="76"/>
      <c r="Q303" s="26"/>
    </row>
    <row r="304" spans="1:17" ht="72.75" customHeight="1" x14ac:dyDescent="0.25">
      <c r="A304" s="111"/>
      <c r="B304" s="20" t="s">
        <v>137</v>
      </c>
      <c r="C304" s="20" t="s">
        <v>138</v>
      </c>
      <c r="D304" s="77"/>
      <c r="E304" s="77"/>
      <c r="F304" s="77"/>
      <c r="G304" s="77"/>
      <c r="H304" s="77"/>
      <c r="I304" s="63">
        <v>150</v>
      </c>
      <c r="J304" s="25"/>
      <c r="K304" s="63"/>
      <c r="L304" s="63"/>
      <c r="M304" s="63"/>
      <c r="N304" s="81">
        <f t="shared" si="63"/>
        <v>150</v>
      </c>
      <c r="O304" s="49"/>
      <c r="P304" s="76"/>
      <c r="Q304" s="26"/>
    </row>
    <row r="305" spans="1:17" ht="23.25" customHeight="1" x14ac:dyDescent="0.25">
      <c r="A305" s="115" t="s">
        <v>54</v>
      </c>
      <c r="B305" s="28" t="s">
        <v>27</v>
      </c>
      <c r="C305" s="37" t="s">
        <v>10</v>
      </c>
      <c r="D305" s="28">
        <f>D306+D307+D308+D309</f>
        <v>4607.6000000000004</v>
      </c>
      <c r="E305" s="28">
        <f t="shared" ref="E305:N305" si="64">E306+E307+E308+E309</f>
        <v>4656</v>
      </c>
      <c r="F305" s="28">
        <f t="shared" si="64"/>
        <v>4032.25</v>
      </c>
      <c r="G305" s="28">
        <f t="shared" si="64"/>
        <v>4005.6</v>
      </c>
      <c r="H305" s="28">
        <f t="shared" si="64"/>
        <v>3850</v>
      </c>
      <c r="I305" s="28">
        <f t="shared" si="64"/>
        <v>2767</v>
      </c>
      <c r="J305" s="28">
        <f t="shared" si="64"/>
        <v>0</v>
      </c>
      <c r="K305" s="28">
        <f t="shared" si="64"/>
        <v>0</v>
      </c>
      <c r="L305" s="28">
        <f t="shared" si="64"/>
        <v>0</v>
      </c>
      <c r="M305" s="28">
        <f t="shared" si="64"/>
        <v>0</v>
      </c>
      <c r="N305" s="28">
        <f t="shared" si="64"/>
        <v>23918.45</v>
      </c>
      <c r="O305" s="30"/>
      <c r="P305" s="31"/>
      <c r="Q305" s="17"/>
    </row>
    <row r="306" spans="1:17" ht="24" customHeight="1" x14ac:dyDescent="0.25">
      <c r="A306" s="115"/>
      <c r="B306" s="36" t="s">
        <v>16</v>
      </c>
      <c r="C306" s="37" t="s">
        <v>10</v>
      </c>
      <c r="D306" s="28">
        <f t="shared" ref="D306:M306" si="65">D234+D273</f>
        <v>0</v>
      </c>
      <c r="E306" s="28">
        <f t="shared" si="65"/>
        <v>0</v>
      </c>
      <c r="F306" s="28">
        <f t="shared" si="65"/>
        <v>0</v>
      </c>
      <c r="G306" s="28">
        <f t="shared" si="65"/>
        <v>0</v>
      </c>
      <c r="H306" s="28">
        <f t="shared" si="65"/>
        <v>0</v>
      </c>
      <c r="I306" s="28">
        <f t="shared" si="65"/>
        <v>0</v>
      </c>
      <c r="J306" s="28">
        <f t="shared" si="65"/>
        <v>0</v>
      </c>
      <c r="K306" s="28">
        <f t="shared" si="65"/>
        <v>0</v>
      </c>
      <c r="L306" s="28">
        <f t="shared" si="65"/>
        <v>0</v>
      </c>
      <c r="M306" s="28">
        <f t="shared" si="65"/>
        <v>0</v>
      </c>
      <c r="N306" s="28">
        <f>D306+E306+F306+G306+H306+I306+J306+K306+L306</f>
        <v>0</v>
      </c>
      <c r="O306" s="30"/>
      <c r="P306" s="31"/>
      <c r="Q306" s="17"/>
    </row>
    <row r="307" spans="1:17" ht="34.5" customHeight="1" x14ac:dyDescent="0.25">
      <c r="A307" s="115"/>
      <c r="B307" s="36" t="s">
        <v>12</v>
      </c>
      <c r="C307" s="37" t="s">
        <v>10</v>
      </c>
      <c r="D307" s="28">
        <f t="shared" ref="D307:M307" si="66">D235+D274</f>
        <v>0</v>
      </c>
      <c r="E307" s="28">
        <f t="shared" si="66"/>
        <v>0</v>
      </c>
      <c r="F307" s="28">
        <f t="shared" si="66"/>
        <v>0</v>
      </c>
      <c r="G307" s="28">
        <f t="shared" si="66"/>
        <v>0</v>
      </c>
      <c r="H307" s="28">
        <f t="shared" si="66"/>
        <v>0</v>
      </c>
      <c r="I307" s="28">
        <f t="shared" si="66"/>
        <v>0</v>
      </c>
      <c r="J307" s="28">
        <f t="shared" si="66"/>
        <v>0</v>
      </c>
      <c r="K307" s="28">
        <f t="shared" si="66"/>
        <v>0</v>
      </c>
      <c r="L307" s="28">
        <f t="shared" si="66"/>
        <v>0</v>
      </c>
      <c r="M307" s="28">
        <f t="shared" si="66"/>
        <v>0</v>
      </c>
      <c r="N307" s="28">
        <f>D307+E307+F307+G307+H307+I307+J307+K307+L307</f>
        <v>0</v>
      </c>
      <c r="O307" s="30"/>
      <c r="P307" s="31"/>
      <c r="Q307" s="17"/>
    </row>
    <row r="308" spans="1:17" ht="28.5" customHeight="1" x14ac:dyDescent="0.25">
      <c r="A308" s="115"/>
      <c r="B308" s="36" t="s">
        <v>8</v>
      </c>
      <c r="C308" s="37" t="s">
        <v>10</v>
      </c>
      <c r="D308" s="28">
        <f t="shared" ref="D308:M308" si="67">D236+D275</f>
        <v>0</v>
      </c>
      <c r="E308" s="28">
        <f t="shared" si="67"/>
        <v>0</v>
      </c>
      <c r="F308" s="28">
        <f t="shared" si="67"/>
        <v>0</v>
      </c>
      <c r="G308" s="28">
        <f t="shared" si="67"/>
        <v>0</v>
      </c>
      <c r="H308" s="28">
        <f t="shared" si="67"/>
        <v>0</v>
      </c>
      <c r="I308" s="28">
        <f t="shared" si="67"/>
        <v>0</v>
      </c>
      <c r="J308" s="28">
        <f t="shared" si="67"/>
        <v>0</v>
      </c>
      <c r="K308" s="28">
        <f t="shared" si="67"/>
        <v>0</v>
      </c>
      <c r="L308" s="28">
        <f t="shared" si="67"/>
        <v>0</v>
      </c>
      <c r="M308" s="28">
        <f t="shared" si="67"/>
        <v>0</v>
      </c>
      <c r="N308" s="28">
        <f>D308+E308+F308+G308+H308+I308+J308+K308+L308+M308</f>
        <v>0</v>
      </c>
      <c r="O308" s="30"/>
      <c r="P308" s="31"/>
      <c r="Q308" s="17"/>
    </row>
    <row r="309" spans="1:17" ht="45.75" customHeight="1" x14ac:dyDescent="0.25">
      <c r="A309" s="115"/>
      <c r="B309" s="36" t="s">
        <v>17</v>
      </c>
      <c r="C309" s="37" t="s">
        <v>10</v>
      </c>
      <c r="D309" s="28">
        <f t="shared" ref="D309:M309" si="68">D237+D276</f>
        <v>4607.6000000000004</v>
      </c>
      <c r="E309" s="28">
        <f t="shared" si="68"/>
        <v>4656</v>
      </c>
      <c r="F309" s="28">
        <f t="shared" si="68"/>
        <v>4032.25</v>
      </c>
      <c r="G309" s="28">
        <f t="shared" si="68"/>
        <v>4005.6</v>
      </c>
      <c r="H309" s="28">
        <f t="shared" si="68"/>
        <v>3850</v>
      </c>
      <c r="I309" s="28">
        <f t="shared" si="68"/>
        <v>2767</v>
      </c>
      <c r="J309" s="28">
        <f t="shared" si="68"/>
        <v>0</v>
      </c>
      <c r="K309" s="28">
        <f t="shared" si="68"/>
        <v>0</v>
      </c>
      <c r="L309" s="28">
        <f t="shared" si="68"/>
        <v>0</v>
      </c>
      <c r="M309" s="28">
        <f t="shared" si="68"/>
        <v>0</v>
      </c>
      <c r="N309" s="28">
        <f>D309+E309+F309+G309+H309+I309+J309+K309+L309+M309</f>
        <v>23918.45</v>
      </c>
      <c r="O309" s="30"/>
      <c r="P309" s="31"/>
      <c r="Q309" s="17"/>
    </row>
    <row r="310" spans="1:17" ht="0.75" customHeight="1" x14ac:dyDescent="0.25">
      <c r="A310" s="127"/>
      <c r="B310" s="128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  <c r="N310" s="128"/>
      <c r="O310" s="128"/>
      <c r="P310" s="129"/>
      <c r="Q310" s="17"/>
    </row>
    <row r="311" spans="1:17" ht="18" hidden="1" customHeight="1" x14ac:dyDescent="0.25">
      <c r="A311" s="127"/>
      <c r="B311" s="128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9"/>
      <c r="Q311" s="17"/>
    </row>
    <row r="312" spans="1:17" ht="18" hidden="1" customHeight="1" x14ac:dyDescent="0.25">
      <c r="A312" s="110"/>
      <c r="B312" s="61"/>
      <c r="C312" s="62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112"/>
      <c r="P312" s="97"/>
      <c r="Q312" s="17"/>
    </row>
    <row r="313" spans="1:17" ht="18.75" hidden="1" customHeight="1" x14ac:dyDescent="0.25">
      <c r="A313" s="110"/>
      <c r="B313" s="61"/>
      <c r="C313" s="42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114"/>
      <c r="P313" s="98"/>
      <c r="Q313" s="17"/>
    </row>
    <row r="314" spans="1:17" ht="0.75" hidden="1" customHeight="1" x14ac:dyDescent="0.25">
      <c r="A314" s="110"/>
      <c r="B314" s="61"/>
      <c r="C314" s="42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114"/>
      <c r="P314" s="98"/>
      <c r="Q314" s="17"/>
    </row>
    <row r="315" spans="1:17" ht="24" hidden="1" customHeight="1" x14ac:dyDescent="0.25">
      <c r="A315" s="110"/>
      <c r="B315" s="61"/>
      <c r="C315" s="42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114"/>
      <c r="P315" s="98"/>
      <c r="Q315" s="17"/>
    </row>
    <row r="316" spans="1:17" ht="23.25" hidden="1" customHeight="1" x14ac:dyDescent="0.25">
      <c r="A316" s="110"/>
      <c r="B316" s="61"/>
      <c r="C316" s="42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114"/>
      <c r="P316" s="98"/>
      <c r="Q316" s="17"/>
    </row>
    <row r="317" spans="1:17" ht="15" hidden="1" customHeight="1" x14ac:dyDescent="0.25">
      <c r="A317" s="110"/>
      <c r="B317" s="61"/>
      <c r="C317" s="42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114"/>
      <c r="P317" s="98"/>
      <c r="Q317" s="17"/>
    </row>
    <row r="318" spans="1:17" ht="22.5" hidden="1" customHeight="1" x14ac:dyDescent="0.25">
      <c r="A318" s="110"/>
      <c r="B318" s="61"/>
      <c r="C318" s="42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114"/>
      <c r="P318" s="98"/>
      <c r="Q318" s="17"/>
    </row>
    <row r="319" spans="1:17" ht="22.5" hidden="1" customHeight="1" x14ac:dyDescent="0.25">
      <c r="A319" s="100"/>
      <c r="B319" s="25"/>
      <c r="C319" s="43"/>
      <c r="D319" s="25"/>
      <c r="E319" s="25"/>
      <c r="F319" s="24"/>
      <c r="G319" s="25"/>
      <c r="H319" s="25"/>
      <c r="I319" s="25"/>
      <c r="J319" s="25"/>
      <c r="K319" s="24"/>
      <c r="L319" s="25"/>
      <c r="M319" s="25"/>
      <c r="N319" s="24"/>
      <c r="O319" s="114"/>
      <c r="P319" s="98"/>
      <c r="Q319" s="17"/>
    </row>
    <row r="320" spans="1:17" ht="22.5" hidden="1" customHeight="1" x14ac:dyDescent="0.25">
      <c r="A320" s="101"/>
      <c r="B320" s="58"/>
      <c r="C320" s="50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113"/>
      <c r="P320" s="99"/>
      <c r="Q320" s="17"/>
    </row>
    <row r="321" spans="1:17" ht="26.25" hidden="1" customHeight="1" x14ac:dyDescent="0.25">
      <c r="A321" s="100"/>
      <c r="B321" s="25"/>
      <c r="C321" s="43"/>
      <c r="D321" s="25"/>
      <c r="E321" s="25"/>
      <c r="F321" s="24"/>
      <c r="G321" s="25"/>
      <c r="H321" s="25"/>
      <c r="I321" s="25"/>
      <c r="J321" s="25"/>
      <c r="K321" s="24"/>
      <c r="L321" s="25"/>
      <c r="M321" s="25"/>
      <c r="N321" s="24"/>
      <c r="O321" s="60"/>
      <c r="P321" s="59"/>
      <c r="Q321" s="17"/>
    </row>
    <row r="322" spans="1:17" ht="25.5" hidden="1" customHeight="1" x14ac:dyDescent="0.25">
      <c r="A322" s="101"/>
      <c r="B322" s="58"/>
      <c r="C322" s="50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60"/>
      <c r="P322" s="59"/>
      <c r="Q322" s="17"/>
    </row>
    <row r="323" spans="1:17" ht="26.25" hidden="1" customHeight="1" x14ac:dyDescent="0.25">
      <c r="A323" s="158"/>
      <c r="B323" s="61"/>
      <c r="C323" s="62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112"/>
      <c r="P323" s="97"/>
      <c r="Q323" s="17"/>
    </row>
    <row r="324" spans="1:17" ht="19.5" hidden="1" customHeight="1" x14ac:dyDescent="0.25">
      <c r="A324" s="159"/>
      <c r="B324" s="61"/>
      <c r="C324" s="42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114"/>
      <c r="P324" s="98"/>
      <c r="Q324" s="17"/>
    </row>
    <row r="325" spans="1:17" ht="19.5" hidden="1" customHeight="1" x14ac:dyDescent="0.25">
      <c r="A325" s="159"/>
      <c r="B325" s="61"/>
      <c r="C325" s="42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114"/>
      <c r="P325" s="98"/>
      <c r="Q325" s="17"/>
    </row>
    <row r="326" spans="1:17" ht="26.25" hidden="1" customHeight="1" x14ac:dyDescent="0.25">
      <c r="A326" s="159"/>
      <c r="B326" s="61"/>
      <c r="C326" s="42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114"/>
      <c r="P326" s="98"/>
      <c r="Q326" s="17"/>
    </row>
    <row r="327" spans="1:17" ht="22.5" hidden="1" customHeight="1" x14ac:dyDescent="0.25">
      <c r="A327" s="159"/>
      <c r="B327" s="61"/>
      <c r="C327" s="42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114"/>
      <c r="P327" s="98"/>
      <c r="Q327" s="17"/>
    </row>
    <row r="328" spans="1:17" ht="23.25" hidden="1" customHeight="1" x14ac:dyDescent="0.25">
      <c r="A328" s="159"/>
      <c r="B328" s="61"/>
      <c r="C328" s="42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114"/>
      <c r="P328" s="98"/>
      <c r="Q328" s="17"/>
    </row>
    <row r="329" spans="1:17" ht="25.5" hidden="1" customHeight="1" x14ac:dyDescent="0.25">
      <c r="A329" s="123"/>
      <c r="B329" s="61"/>
      <c r="C329" s="42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114"/>
      <c r="P329" s="98"/>
      <c r="Q329" s="17"/>
    </row>
    <row r="330" spans="1:17" ht="21" hidden="1" customHeight="1" x14ac:dyDescent="0.25">
      <c r="A330" s="100"/>
      <c r="B330" s="25"/>
      <c r="C330" s="43"/>
      <c r="D330" s="25"/>
      <c r="E330" s="25"/>
      <c r="F330" s="24"/>
      <c r="G330" s="25"/>
      <c r="H330" s="25"/>
      <c r="I330" s="25"/>
      <c r="J330" s="25"/>
      <c r="K330" s="25"/>
      <c r="L330" s="25"/>
      <c r="M330" s="25"/>
      <c r="N330" s="25"/>
      <c r="O330" s="114"/>
      <c r="P330" s="98"/>
      <c r="Q330" s="17"/>
    </row>
    <row r="331" spans="1:17" ht="25.5" hidden="1" customHeight="1" x14ac:dyDescent="0.25">
      <c r="A331" s="101"/>
      <c r="B331" s="58"/>
      <c r="C331" s="50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114"/>
      <c r="P331" s="98"/>
      <c r="Q331" s="17"/>
    </row>
    <row r="332" spans="1:17" ht="21.75" hidden="1" customHeight="1" x14ac:dyDescent="0.25">
      <c r="A332" s="100"/>
      <c r="B332" s="25"/>
      <c r="C332" s="43"/>
      <c r="D332" s="25"/>
      <c r="E332" s="25"/>
      <c r="F332" s="24"/>
      <c r="G332" s="25"/>
      <c r="H332" s="25"/>
      <c r="I332" s="25"/>
      <c r="J332" s="25"/>
      <c r="K332" s="25"/>
      <c r="L332" s="25"/>
      <c r="M332" s="25"/>
      <c r="N332" s="25"/>
      <c r="O332" s="114"/>
      <c r="P332" s="98"/>
      <c r="Q332" s="17"/>
    </row>
    <row r="333" spans="1:17" ht="27.75" hidden="1" customHeight="1" x14ac:dyDescent="0.25">
      <c r="A333" s="101"/>
      <c r="B333" s="58"/>
      <c r="C333" s="50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113"/>
      <c r="P333" s="99"/>
      <c r="Q333" s="17"/>
    </row>
    <row r="334" spans="1:17" ht="32.25" hidden="1" customHeight="1" x14ac:dyDescent="0.25">
      <c r="A334" s="102"/>
      <c r="B334" s="28"/>
      <c r="C334" s="37"/>
      <c r="D334" s="28"/>
      <c r="E334" s="28"/>
      <c r="F334" s="28"/>
      <c r="G334" s="28"/>
      <c r="H334" s="28"/>
      <c r="I334" s="28"/>
      <c r="J334" s="28"/>
      <c r="K334" s="28"/>
      <c r="L334" s="25"/>
      <c r="M334" s="25"/>
      <c r="N334" s="28"/>
      <c r="O334" s="30"/>
      <c r="P334" s="31"/>
      <c r="Q334" s="17"/>
    </row>
    <row r="335" spans="1:17" ht="28.5" hidden="1" customHeight="1" x14ac:dyDescent="0.25">
      <c r="A335" s="103"/>
      <c r="B335" s="36"/>
      <c r="C335" s="37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30"/>
      <c r="P335" s="31"/>
      <c r="Q335" s="17"/>
    </row>
    <row r="336" spans="1:17" ht="29.25" hidden="1" customHeight="1" x14ac:dyDescent="0.25">
      <c r="A336" s="103"/>
      <c r="B336" s="36"/>
      <c r="C336" s="37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30"/>
      <c r="P336" s="31"/>
      <c r="Q336" s="17"/>
    </row>
    <row r="337" spans="1:17" ht="33" hidden="1" customHeight="1" x14ac:dyDescent="0.25">
      <c r="A337" s="103"/>
      <c r="B337" s="36"/>
      <c r="C337" s="37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30"/>
      <c r="P337" s="31"/>
      <c r="Q337" s="17"/>
    </row>
    <row r="338" spans="1:17" ht="32.25" hidden="1" customHeight="1" x14ac:dyDescent="0.25">
      <c r="A338" s="104"/>
      <c r="B338" s="36"/>
      <c r="C338" s="37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30"/>
      <c r="P338" s="31"/>
      <c r="Q338" s="17"/>
    </row>
    <row r="339" spans="1:17" ht="24.75" customHeight="1" x14ac:dyDescent="0.25">
      <c r="A339" s="115" t="s">
        <v>52</v>
      </c>
      <c r="B339" s="36" t="s">
        <v>27</v>
      </c>
      <c r="C339" s="48" t="s">
        <v>10</v>
      </c>
      <c r="D339" s="28">
        <f>D340+D341+D342+D343</f>
        <v>90245.000000000015</v>
      </c>
      <c r="E339" s="28">
        <f t="shared" ref="E339:M339" si="69">E340+E341+E342+E343</f>
        <v>128963.39999999998</v>
      </c>
      <c r="F339" s="28">
        <f t="shared" si="69"/>
        <v>56362.649999999994</v>
      </c>
      <c r="G339" s="28">
        <f t="shared" si="69"/>
        <v>38704.199999999997</v>
      </c>
      <c r="H339" s="28">
        <f t="shared" si="69"/>
        <v>18921</v>
      </c>
      <c r="I339" s="28">
        <f>I340+I341+I342+I343</f>
        <v>20013</v>
      </c>
      <c r="J339" s="28">
        <f>J340+J341+J342+J343</f>
        <v>12366</v>
      </c>
      <c r="K339" s="28">
        <f t="shared" si="69"/>
        <v>6000</v>
      </c>
      <c r="L339" s="28">
        <f t="shared" si="69"/>
        <v>6000</v>
      </c>
      <c r="M339" s="28">
        <f t="shared" si="69"/>
        <v>6000</v>
      </c>
      <c r="N339" s="28">
        <f>D339+E339+F339+G339+H339+I339+J339+K339+L339+M339+0.1</f>
        <v>383575.35</v>
      </c>
      <c r="O339" s="30"/>
      <c r="P339" s="31"/>
      <c r="Q339" s="32"/>
    </row>
    <row r="340" spans="1:17" ht="26.25" customHeight="1" x14ac:dyDescent="0.25">
      <c r="A340" s="115"/>
      <c r="B340" s="36" t="s">
        <v>16</v>
      </c>
      <c r="C340" s="48" t="s">
        <v>10</v>
      </c>
      <c r="D340" s="28">
        <f t="shared" ref="D340:M340" si="70">D37+D128+D225+D306+D335</f>
        <v>0</v>
      </c>
      <c r="E340" s="28">
        <f t="shared" si="70"/>
        <v>0</v>
      </c>
      <c r="F340" s="28">
        <f t="shared" si="70"/>
        <v>0</v>
      </c>
      <c r="G340" s="28">
        <f t="shared" si="70"/>
        <v>0</v>
      </c>
      <c r="H340" s="28">
        <f t="shared" si="70"/>
        <v>0</v>
      </c>
      <c r="I340" s="28">
        <f t="shared" si="70"/>
        <v>0</v>
      </c>
      <c r="J340" s="28">
        <f t="shared" si="70"/>
        <v>0</v>
      </c>
      <c r="K340" s="28">
        <f t="shared" si="70"/>
        <v>0</v>
      </c>
      <c r="L340" s="28">
        <f t="shared" si="70"/>
        <v>0</v>
      </c>
      <c r="M340" s="28">
        <f t="shared" si="70"/>
        <v>0</v>
      </c>
      <c r="N340" s="28">
        <f>D340+E340+F340+G340+H340+I340+J340+K340+L340+M340</f>
        <v>0</v>
      </c>
      <c r="O340" s="30"/>
      <c r="P340" s="31"/>
      <c r="Q340" s="32"/>
    </row>
    <row r="341" spans="1:17" ht="29.25" customHeight="1" x14ac:dyDescent="0.25">
      <c r="A341" s="115"/>
      <c r="B341" s="36" t="s">
        <v>12</v>
      </c>
      <c r="C341" s="48" t="s">
        <v>10</v>
      </c>
      <c r="D341" s="28">
        <f t="shared" ref="D341:M341" si="71">D38+D129+D226+D307+D336</f>
        <v>72376.466400000005</v>
      </c>
      <c r="E341" s="28">
        <f t="shared" si="71"/>
        <v>96373.021599999978</v>
      </c>
      <c r="F341" s="28">
        <f t="shared" si="71"/>
        <v>40118.922399999996</v>
      </c>
      <c r="G341" s="28">
        <f t="shared" si="71"/>
        <v>24186.799999999996</v>
      </c>
      <c r="H341" s="28">
        <f t="shared" si="71"/>
        <v>4780</v>
      </c>
      <c r="I341" s="28">
        <f t="shared" si="71"/>
        <v>9082</v>
      </c>
      <c r="J341" s="28">
        <f t="shared" si="71"/>
        <v>0</v>
      </c>
      <c r="K341" s="28">
        <f t="shared" si="71"/>
        <v>5736</v>
      </c>
      <c r="L341" s="28">
        <f t="shared" si="71"/>
        <v>5736</v>
      </c>
      <c r="M341" s="28">
        <f t="shared" si="71"/>
        <v>5736</v>
      </c>
      <c r="N341" s="28">
        <f>D341+E341+F341+G341+H341+I341+J341+K341+L341+M341</f>
        <v>264125.21039999998</v>
      </c>
      <c r="O341" s="30"/>
      <c r="P341" s="31"/>
      <c r="Q341" s="32"/>
    </row>
    <row r="342" spans="1:17" ht="32.25" customHeight="1" x14ac:dyDescent="0.25">
      <c r="A342" s="115"/>
      <c r="B342" s="36" t="s">
        <v>8</v>
      </c>
      <c r="C342" s="48" t="s">
        <v>10</v>
      </c>
      <c r="D342" s="28">
        <f t="shared" ref="D342:M342" si="72">D39+D130+D227+D308+D337</f>
        <v>3466.9336000000003</v>
      </c>
      <c r="E342" s="28">
        <f t="shared" si="72"/>
        <v>17663.378400000001</v>
      </c>
      <c r="F342" s="28">
        <f t="shared" si="72"/>
        <v>1946.4776000000002</v>
      </c>
      <c r="G342" s="28">
        <f t="shared" si="72"/>
        <v>470.80000000000007</v>
      </c>
      <c r="H342" s="28">
        <f t="shared" si="72"/>
        <v>220</v>
      </c>
      <c r="I342" s="28">
        <f t="shared" si="72"/>
        <v>418</v>
      </c>
      <c r="J342" s="28">
        <f t="shared" si="72"/>
        <v>0</v>
      </c>
      <c r="K342" s="28">
        <f t="shared" si="72"/>
        <v>264</v>
      </c>
      <c r="L342" s="28">
        <f t="shared" si="72"/>
        <v>264</v>
      </c>
      <c r="M342" s="28">
        <f t="shared" si="72"/>
        <v>264</v>
      </c>
      <c r="N342" s="28">
        <f>D342+E342+F342+G342+H342+I342+J342+K342+L342+M342</f>
        <v>24977.589600000003</v>
      </c>
      <c r="O342" s="28"/>
      <c r="P342" s="51"/>
      <c r="Q342" s="32"/>
    </row>
    <row r="343" spans="1:17" ht="33.75" customHeight="1" thickBot="1" x14ac:dyDescent="0.3">
      <c r="A343" s="157"/>
      <c r="B343" s="52" t="s">
        <v>17</v>
      </c>
      <c r="C343" s="53" t="s">
        <v>10</v>
      </c>
      <c r="D343" s="54">
        <f t="shared" ref="D343:M343" si="73">D40+D131+D228+D309+D338</f>
        <v>14401.6</v>
      </c>
      <c r="E343" s="54">
        <f t="shared" si="73"/>
        <v>14927</v>
      </c>
      <c r="F343" s="54">
        <f t="shared" si="73"/>
        <v>14297.25</v>
      </c>
      <c r="G343" s="54">
        <f t="shared" si="73"/>
        <v>14046.6</v>
      </c>
      <c r="H343" s="54">
        <f t="shared" si="73"/>
        <v>13921</v>
      </c>
      <c r="I343" s="54">
        <f t="shared" si="73"/>
        <v>10513</v>
      </c>
      <c r="J343" s="54">
        <f t="shared" si="73"/>
        <v>12366</v>
      </c>
      <c r="K343" s="54">
        <f t="shared" si="73"/>
        <v>0</v>
      </c>
      <c r="L343" s="54">
        <f t="shared" si="73"/>
        <v>0</v>
      </c>
      <c r="M343" s="54">
        <f t="shared" si="73"/>
        <v>0</v>
      </c>
      <c r="N343" s="54">
        <f>D343+E343+F343+G343+H343+I343+J343+K343+L343+M343</f>
        <v>94472.45</v>
      </c>
      <c r="O343" s="54"/>
      <c r="P343" s="55"/>
      <c r="Q343" s="32"/>
    </row>
    <row r="344" spans="1:17" ht="51" customHeight="1" x14ac:dyDescent="0.25">
      <c r="Q344" s="17"/>
    </row>
    <row r="345" spans="1:17" ht="42" customHeight="1" x14ac:dyDescent="0.25">
      <c r="Q345" s="17"/>
    </row>
    <row r="346" spans="1:17" ht="21" customHeight="1" x14ac:dyDescent="0.25">
      <c r="Q346" s="17"/>
    </row>
    <row r="347" spans="1:17" x14ac:dyDescent="0.25">
      <c r="Q347" s="17"/>
    </row>
    <row r="348" spans="1:17" x14ac:dyDescent="0.25">
      <c r="Q348" s="17"/>
    </row>
    <row r="349" spans="1:17" x14ac:dyDescent="0.25">
      <c r="A349" s="17"/>
      <c r="B349" s="15"/>
      <c r="C349" s="56"/>
      <c r="D349" s="15"/>
      <c r="E349" s="15"/>
      <c r="F349" s="15"/>
      <c r="G349" s="15"/>
      <c r="H349" s="15"/>
      <c r="I349" s="57"/>
      <c r="J349" s="15"/>
      <c r="K349" s="15"/>
      <c r="L349" s="15"/>
      <c r="M349" s="15"/>
      <c r="N349" s="15"/>
      <c r="O349" s="15"/>
      <c r="P349" s="15"/>
      <c r="Q349" s="17"/>
    </row>
    <row r="350" spans="1:17" x14ac:dyDescent="0.25">
      <c r="A350" s="17"/>
      <c r="B350" s="15"/>
      <c r="C350" s="56"/>
      <c r="D350" s="15"/>
      <c r="E350" s="15"/>
      <c r="F350" s="15"/>
      <c r="G350" s="15"/>
      <c r="H350" s="15"/>
      <c r="I350" s="57"/>
      <c r="J350" s="15"/>
      <c r="K350" s="15"/>
      <c r="L350" s="15"/>
      <c r="M350" s="15"/>
      <c r="N350" s="15"/>
      <c r="O350" s="15"/>
      <c r="P350" s="15"/>
      <c r="Q350" s="17"/>
    </row>
    <row r="351" spans="1:17" x14ac:dyDescent="0.25">
      <c r="A351" s="17"/>
      <c r="B351" s="15"/>
      <c r="C351" s="56"/>
      <c r="D351" s="15"/>
      <c r="E351" s="15"/>
      <c r="F351" s="15"/>
      <c r="G351" s="15"/>
      <c r="H351" s="15"/>
      <c r="I351" s="57"/>
      <c r="J351" s="15"/>
      <c r="K351" s="15"/>
      <c r="L351" s="15"/>
      <c r="M351" s="15"/>
      <c r="N351" s="15"/>
      <c r="O351" s="15"/>
      <c r="P351" s="15"/>
      <c r="Q351" s="17"/>
    </row>
    <row r="352" spans="1:17" x14ac:dyDescent="0.25">
      <c r="A352" s="17"/>
      <c r="B352" s="15"/>
      <c r="C352" s="56"/>
      <c r="D352" s="15"/>
      <c r="E352" s="15"/>
      <c r="F352" s="15"/>
      <c r="G352" s="15"/>
      <c r="H352" s="15"/>
      <c r="I352" s="57"/>
      <c r="J352" s="15"/>
      <c r="K352" s="15"/>
      <c r="L352" s="15"/>
      <c r="M352" s="15"/>
      <c r="N352" s="15"/>
      <c r="O352" s="15"/>
      <c r="P352" s="15"/>
      <c r="Q352" s="17"/>
    </row>
    <row r="353" spans="1:17" x14ac:dyDescent="0.25">
      <c r="A353" s="17"/>
      <c r="B353" s="15"/>
      <c r="C353" s="56"/>
      <c r="D353" s="15"/>
      <c r="E353" s="15"/>
      <c r="F353" s="15"/>
      <c r="G353" s="15"/>
      <c r="H353" s="15"/>
      <c r="I353" s="57"/>
      <c r="J353" s="15"/>
      <c r="K353" s="15"/>
      <c r="L353" s="15"/>
      <c r="M353" s="15"/>
      <c r="N353" s="15"/>
      <c r="O353" s="15"/>
      <c r="P353" s="15"/>
      <c r="Q353" s="17"/>
    </row>
    <row r="354" spans="1:17" x14ac:dyDescent="0.25">
      <c r="A354" s="17"/>
      <c r="B354" s="15"/>
      <c r="C354" s="56"/>
      <c r="D354" s="15"/>
      <c r="E354" s="15"/>
      <c r="F354" s="15"/>
      <c r="G354" s="15"/>
      <c r="H354" s="15"/>
      <c r="I354" s="57"/>
      <c r="J354" s="15"/>
      <c r="K354" s="15"/>
      <c r="L354" s="15"/>
      <c r="M354" s="15"/>
      <c r="N354" s="15"/>
      <c r="O354" s="15"/>
      <c r="P354" s="15"/>
      <c r="Q354" s="17"/>
    </row>
    <row r="355" spans="1:17" x14ac:dyDescent="0.25">
      <c r="A355" s="17"/>
      <c r="B355" s="15"/>
      <c r="C355" s="56"/>
      <c r="D355" s="15"/>
      <c r="E355" s="15"/>
      <c r="F355" s="15"/>
      <c r="G355" s="15"/>
      <c r="H355" s="15"/>
      <c r="I355" s="57"/>
      <c r="J355" s="15"/>
      <c r="K355" s="15"/>
      <c r="L355" s="15"/>
      <c r="M355" s="15"/>
      <c r="N355" s="15"/>
      <c r="O355" s="15"/>
      <c r="P355" s="15"/>
      <c r="Q355" s="17"/>
    </row>
    <row r="356" spans="1:17" x14ac:dyDescent="0.25">
      <c r="A356" s="17"/>
      <c r="B356" s="15"/>
      <c r="C356" s="56"/>
      <c r="D356" s="15"/>
      <c r="E356" s="15"/>
      <c r="F356" s="15"/>
      <c r="G356" s="15"/>
      <c r="H356" s="15"/>
      <c r="I356" s="57"/>
      <c r="J356" s="15"/>
      <c r="K356" s="15"/>
      <c r="L356" s="15"/>
      <c r="M356" s="15"/>
      <c r="N356" s="15"/>
      <c r="O356" s="15"/>
      <c r="P356" s="15"/>
      <c r="Q356" s="17"/>
    </row>
    <row r="357" spans="1:17" x14ac:dyDescent="0.25">
      <c r="A357" s="17"/>
      <c r="B357" s="15"/>
      <c r="C357" s="56"/>
      <c r="D357" s="15"/>
      <c r="E357" s="15"/>
      <c r="F357" s="15"/>
      <c r="G357" s="15"/>
      <c r="H357" s="15"/>
      <c r="I357" s="57"/>
      <c r="J357" s="15"/>
      <c r="K357" s="15"/>
      <c r="L357" s="15"/>
      <c r="M357" s="15"/>
      <c r="N357" s="15"/>
      <c r="O357" s="15"/>
      <c r="P357" s="15"/>
      <c r="Q357" s="17"/>
    </row>
    <row r="358" spans="1:17" x14ac:dyDescent="0.25">
      <c r="A358" s="17"/>
      <c r="B358" s="15"/>
      <c r="C358" s="56"/>
      <c r="D358" s="15"/>
      <c r="E358" s="15"/>
      <c r="F358" s="15"/>
      <c r="G358" s="15"/>
      <c r="H358" s="15"/>
      <c r="I358" s="57"/>
      <c r="J358" s="15"/>
      <c r="K358" s="15"/>
      <c r="L358" s="15"/>
      <c r="M358" s="15"/>
      <c r="N358" s="15"/>
      <c r="O358" s="15"/>
      <c r="P358" s="15"/>
      <c r="Q358" s="17"/>
    </row>
    <row r="359" spans="1:17" x14ac:dyDescent="0.25">
      <c r="A359" s="17"/>
      <c r="B359" s="15"/>
      <c r="C359" s="56"/>
      <c r="D359" s="15"/>
      <c r="E359" s="15"/>
      <c r="F359" s="15"/>
      <c r="G359" s="15"/>
      <c r="H359" s="15"/>
      <c r="I359" s="57"/>
      <c r="J359" s="15"/>
      <c r="K359" s="15"/>
      <c r="L359" s="15"/>
      <c r="M359" s="15"/>
      <c r="N359" s="15"/>
      <c r="O359" s="15"/>
      <c r="P359" s="15"/>
      <c r="Q359" s="17"/>
    </row>
    <row r="360" spans="1:17" x14ac:dyDescent="0.25">
      <c r="A360" s="17"/>
      <c r="B360" s="15"/>
      <c r="C360" s="56"/>
      <c r="D360" s="15"/>
      <c r="E360" s="15"/>
      <c r="F360" s="15"/>
      <c r="G360" s="15"/>
      <c r="H360" s="15"/>
      <c r="I360" s="57"/>
      <c r="J360" s="15"/>
      <c r="K360" s="15"/>
      <c r="L360" s="15"/>
      <c r="M360" s="15"/>
      <c r="N360" s="15"/>
      <c r="O360" s="15"/>
      <c r="P360" s="15"/>
      <c r="Q360" s="17"/>
    </row>
    <row r="361" spans="1:17" x14ac:dyDescent="0.25">
      <c r="A361" s="17"/>
      <c r="B361" s="15"/>
      <c r="C361" s="56"/>
      <c r="D361" s="15"/>
      <c r="E361" s="15"/>
      <c r="F361" s="15"/>
      <c r="G361" s="15"/>
      <c r="H361" s="15"/>
      <c r="I361" s="57"/>
      <c r="J361" s="15"/>
      <c r="K361" s="15"/>
      <c r="L361" s="15"/>
      <c r="M361" s="15"/>
      <c r="N361" s="15"/>
      <c r="O361" s="15"/>
      <c r="P361" s="15"/>
      <c r="Q361" s="17"/>
    </row>
    <row r="362" spans="1:17" x14ac:dyDescent="0.25">
      <c r="A362" s="17"/>
      <c r="B362" s="15"/>
      <c r="C362" s="56"/>
      <c r="D362" s="15"/>
      <c r="E362" s="15"/>
      <c r="F362" s="15"/>
      <c r="G362" s="15"/>
      <c r="H362" s="15"/>
      <c r="I362" s="57"/>
      <c r="J362" s="15"/>
      <c r="K362" s="15"/>
      <c r="L362" s="15"/>
      <c r="M362" s="15"/>
      <c r="N362" s="15"/>
      <c r="O362" s="15"/>
      <c r="P362" s="15"/>
      <c r="Q362" s="17"/>
    </row>
    <row r="363" spans="1:17" x14ac:dyDescent="0.25">
      <c r="A363" s="17"/>
      <c r="B363" s="15"/>
      <c r="C363" s="56"/>
      <c r="D363" s="15"/>
      <c r="E363" s="15"/>
      <c r="F363" s="15"/>
      <c r="G363" s="15"/>
      <c r="H363" s="15"/>
      <c r="I363" s="57"/>
      <c r="J363" s="15"/>
      <c r="K363" s="15"/>
      <c r="L363" s="15"/>
      <c r="M363" s="15"/>
      <c r="N363" s="15"/>
      <c r="O363" s="15"/>
      <c r="P363" s="15"/>
      <c r="Q363" s="17"/>
    </row>
    <row r="364" spans="1:17" x14ac:dyDescent="0.25">
      <c r="A364" s="17"/>
      <c r="B364" s="15"/>
      <c r="C364" s="56"/>
      <c r="D364" s="15"/>
      <c r="E364" s="15"/>
      <c r="F364" s="15"/>
      <c r="G364" s="15"/>
      <c r="H364" s="15"/>
      <c r="I364" s="57"/>
      <c r="J364" s="15"/>
      <c r="K364" s="15"/>
      <c r="L364" s="15"/>
      <c r="M364" s="15"/>
      <c r="N364" s="15"/>
      <c r="O364" s="15"/>
      <c r="P364" s="15"/>
      <c r="Q364" s="17"/>
    </row>
    <row r="365" spans="1:17" x14ac:dyDescent="0.25">
      <c r="A365" s="17"/>
      <c r="B365" s="15"/>
      <c r="C365" s="56"/>
      <c r="D365" s="15"/>
      <c r="E365" s="15"/>
      <c r="F365" s="15"/>
      <c r="G365" s="15"/>
      <c r="H365" s="15"/>
      <c r="I365" s="57"/>
      <c r="J365" s="15"/>
      <c r="K365" s="15"/>
      <c r="L365" s="15"/>
      <c r="M365" s="15"/>
      <c r="N365" s="15"/>
      <c r="O365" s="15"/>
      <c r="P365" s="15"/>
      <c r="Q365" s="17"/>
    </row>
    <row r="366" spans="1:17" x14ac:dyDescent="0.25">
      <c r="A366" s="17"/>
      <c r="B366" s="15"/>
      <c r="C366" s="56"/>
      <c r="D366" s="15"/>
      <c r="E366" s="15"/>
      <c r="F366" s="15"/>
      <c r="G366" s="15"/>
      <c r="H366" s="15"/>
      <c r="I366" s="57"/>
      <c r="J366" s="15"/>
      <c r="K366" s="15"/>
      <c r="L366" s="15"/>
      <c r="M366" s="15"/>
      <c r="N366" s="15"/>
      <c r="O366" s="15"/>
      <c r="P366" s="15"/>
      <c r="Q366" s="17"/>
    </row>
    <row r="367" spans="1:17" x14ac:dyDescent="0.25">
      <c r="A367" s="17"/>
      <c r="B367" s="15"/>
      <c r="C367" s="56"/>
      <c r="D367" s="15"/>
      <c r="E367" s="15"/>
      <c r="F367" s="15"/>
      <c r="G367" s="15"/>
      <c r="H367" s="15"/>
      <c r="I367" s="57"/>
      <c r="J367" s="15"/>
      <c r="K367" s="15"/>
      <c r="L367" s="15"/>
      <c r="M367" s="15"/>
      <c r="N367" s="15"/>
      <c r="O367" s="15"/>
      <c r="P367" s="15"/>
      <c r="Q367" s="17"/>
    </row>
    <row r="368" spans="1:17" x14ac:dyDescent="0.25">
      <c r="A368" s="17"/>
      <c r="B368" s="15"/>
      <c r="C368" s="56"/>
      <c r="D368" s="15"/>
      <c r="E368" s="15"/>
      <c r="F368" s="15"/>
      <c r="G368" s="15"/>
      <c r="H368" s="15"/>
      <c r="I368" s="57"/>
      <c r="J368" s="15"/>
      <c r="K368" s="15"/>
      <c r="L368" s="15"/>
      <c r="M368" s="15"/>
      <c r="N368" s="15"/>
      <c r="O368" s="15"/>
      <c r="P368" s="15"/>
      <c r="Q368" s="17"/>
    </row>
    <row r="369" spans="1:17" x14ac:dyDescent="0.25">
      <c r="A369" s="17"/>
      <c r="B369" s="15"/>
      <c r="C369" s="56"/>
      <c r="D369" s="15"/>
      <c r="E369" s="15"/>
      <c r="F369" s="15"/>
      <c r="G369" s="15"/>
      <c r="H369" s="15"/>
      <c r="I369" s="57"/>
      <c r="J369" s="15"/>
      <c r="K369" s="15"/>
      <c r="L369" s="15"/>
      <c r="M369" s="15"/>
      <c r="N369" s="15"/>
      <c r="O369" s="15"/>
      <c r="P369" s="15"/>
      <c r="Q369" s="17"/>
    </row>
  </sheetData>
  <mergeCells count="185">
    <mergeCell ref="P50:P53"/>
    <mergeCell ref="O54:O70"/>
    <mergeCell ref="P54:P70"/>
    <mergeCell ref="O85:O100"/>
    <mergeCell ref="P85:P100"/>
    <mergeCell ref="O101:O117"/>
    <mergeCell ref="A145:A146"/>
    <mergeCell ref="A147:A148"/>
    <mergeCell ref="A157:A158"/>
    <mergeCell ref="P143:P157"/>
    <mergeCell ref="A76:A77"/>
    <mergeCell ref="A19:A20"/>
    <mergeCell ref="A21:A22"/>
    <mergeCell ref="A23:A24"/>
    <mergeCell ref="A25:A31"/>
    <mergeCell ref="A52:A53"/>
    <mergeCell ref="A54:A55"/>
    <mergeCell ref="A36:A40"/>
    <mergeCell ref="A121:A122"/>
    <mergeCell ref="O50:O53"/>
    <mergeCell ref="A305:A309"/>
    <mergeCell ref="A270:A276"/>
    <mergeCell ref="A192:A193"/>
    <mergeCell ref="A190:A191"/>
    <mergeCell ref="A194:A195"/>
    <mergeCell ref="A200:A201"/>
    <mergeCell ref="A204:A205"/>
    <mergeCell ref="A258:A259"/>
    <mergeCell ref="A210:A211"/>
    <mergeCell ref="A206:A207"/>
    <mergeCell ref="A220:A221"/>
    <mergeCell ref="A222:A223"/>
    <mergeCell ref="A202:A203"/>
    <mergeCell ref="A196:A197"/>
    <mergeCell ref="A198:A199"/>
    <mergeCell ref="A254:A255"/>
    <mergeCell ref="A256:A257"/>
    <mergeCell ref="A303:A304"/>
    <mergeCell ref="A299:A300"/>
    <mergeCell ref="A301:A302"/>
    <mergeCell ref="A260:A261"/>
    <mergeCell ref="A262:A263"/>
    <mergeCell ref="A231:A237"/>
    <mergeCell ref="A214:A215"/>
    <mergeCell ref="A339:A343"/>
    <mergeCell ref="A310:P310"/>
    <mergeCell ref="A311:P311"/>
    <mergeCell ref="A312:A318"/>
    <mergeCell ref="A319:A320"/>
    <mergeCell ref="A330:A331"/>
    <mergeCell ref="A332:A333"/>
    <mergeCell ref="P323:P333"/>
    <mergeCell ref="O323:O333"/>
    <mergeCell ref="A334:A338"/>
    <mergeCell ref="A323:A329"/>
    <mergeCell ref="A321:A322"/>
    <mergeCell ref="O312:O320"/>
    <mergeCell ref="P312:P320"/>
    <mergeCell ref="A295:A296"/>
    <mergeCell ref="A297:A298"/>
    <mergeCell ref="A264:A265"/>
    <mergeCell ref="A266:A267"/>
    <mergeCell ref="A268:A269"/>
    <mergeCell ref="A277:A278"/>
    <mergeCell ref="A279:A280"/>
    <mergeCell ref="A246:A247"/>
    <mergeCell ref="A248:A249"/>
    <mergeCell ref="A250:A251"/>
    <mergeCell ref="A252:A253"/>
    <mergeCell ref="A285:A286"/>
    <mergeCell ref="A287:A288"/>
    <mergeCell ref="A289:A290"/>
    <mergeCell ref="A291:A292"/>
    <mergeCell ref="A293:A294"/>
    <mergeCell ref="A5:P5"/>
    <mergeCell ref="A7:A9"/>
    <mergeCell ref="B7:B9"/>
    <mergeCell ref="C7:C9"/>
    <mergeCell ref="D7:P7"/>
    <mergeCell ref="D8:P8"/>
    <mergeCell ref="A10:P10"/>
    <mergeCell ref="A11:P11"/>
    <mergeCell ref="A109:A110"/>
    <mergeCell ref="O25:O31"/>
    <mergeCell ref="P25:P31"/>
    <mergeCell ref="O36:O40"/>
    <mergeCell ref="P36:P40"/>
    <mergeCell ref="A32:A33"/>
    <mergeCell ref="A34:A35"/>
    <mergeCell ref="A58:A59"/>
    <mergeCell ref="A43:A49"/>
    <mergeCell ref="A60:A61"/>
    <mergeCell ref="A50:A51"/>
    <mergeCell ref="A56:A57"/>
    <mergeCell ref="O19:O20"/>
    <mergeCell ref="P19:P20"/>
    <mergeCell ref="O32:O33"/>
    <mergeCell ref="P32:P33"/>
    <mergeCell ref="I3:P3"/>
    <mergeCell ref="A62:A63"/>
    <mergeCell ref="A78:A79"/>
    <mergeCell ref="A89:A90"/>
    <mergeCell ref="A74:A75"/>
    <mergeCell ref="A99:A100"/>
    <mergeCell ref="A107:A108"/>
    <mergeCell ref="A64:A65"/>
    <mergeCell ref="A66:A67"/>
    <mergeCell ref="A68:A69"/>
    <mergeCell ref="A101:A102"/>
    <mergeCell ref="A97:A98"/>
    <mergeCell ref="A105:A106"/>
    <mergeCell ref="A95:A96"/>
    <mergeCell ref="A72:A73"/>
    <mergeCell ref="A91:A92"/>
    <mergeCell ref="A70:A71"/>
    <mergeCell ref="A82:A88"/>
    <mergeCell ref="A93:A94"/>
    <mergeCell ref="A103:A104"/>
    <mergeCell ref="A41:P41"/>
    <mergeCell ref="A42:P42"/>
    <mergeCell ref="O43:O49"/>
    <mergeCell ref="P43:P49"/>
    <mergeCell ref="O260:O269"/>
    <mergeCell ref="P260:P269"/>
    <mergeCell ref="P280:P293"/>
    <mergeCell ref="A281:A282"/>
    <mergeCell ref="A283:A284"/>
    <mergeCell ref="O280:O293"/>
    <mergeCell ref="O209:O223"/>
    <mergeCell ref="P209:P223"/>
    <mergeCell ref="O238:O242"/>
    <mergeCell ref="P238:P242"/>
    <mergeCell ref="O243:O255"/>
    <mergeCell ref="A216:A217"/>
    <mergeCell ref="A218:A219"/>
    <mergeCell ref="A229:P229"/>
    <mergeCell ref="A230:P230"/>
    <mergeCell ref="A224:A228"/>
    <mergeCell ref="A238:A239"/>
    <mergeCell ref="A240:A241"/>
    <mergeCell ref="A242:A243"/>
    <mergeCell ref="A244:A245"/>
    <mergeCell ref="P243:P255"/>
    <mergeCell ref="A12:A18"/>
    <mergeCell ref="A212:A213"/>
    <mergeCell ref="A182:A183"/>
    <mergeCell ref="A184:A185"/>
    <mergeCell ref="A186:A187"/>
    <mergeCell ref="O182:O189"/>
    <mergeCell ref="A132:P132"/>
    <mergeCell ref="A133:P133"/>
    <mergeCell ref="A165:A166"/>
    <mergeCell ref="A167:A168"/>
    <mergeCell ref="A169:A170"/>
    <mergeCell ref="A134:A140"/>
    <mergeCell ref="A141:A142"/>
    <mergeCell ref="A143:A144"/>
    <mergeCell ref="A161:A162"/>
    <mergeCell ref="A155:A156"/>
    <mergeCell ref="A111:A112"/>
    <mergeCell ref="A113:A114"/>
    <mergeCell ref="A125:A126"/>
    <mergeCell ref="P101:P126"/>
    <mergeCell ref="A80:A81"/>
    <mergeCell ref="A123:A124"/>
    <mergeCell ref="P182:P189"/>
    <mergeCell ref="O190:O208"/>
    <mergeCell ref="P190:P208"/>
    <mergeCell ref="A115:A116"/>
    <mergeCell ref="A117:A118"/>
    <mergeCell ref="A127:A131"/>
    <mergeCell ref="A188:A189"/>
    <mergeCell ref="A149:A150"/>
    <mergeCell ref="A151:A152"/>
    <mergeCell ref="A208:A209"/>
    <mergeCell ref="A163:A164"/>
    <mergeCell ref="A175:A181"/>
    <mergeCell ref="A171:A172"/>
    <mergeCell ref="A173:A174"/>
    <mergeCell ref="A159:A160"/>
    <mergeCell ref="A153:A154"/>
    <mergeCell ref="A119:A120"/>
    <mergeCell ref="O141:O142"/>
    <mergeCell ref="P141:P142"/>
    <mergeCell ref="O143:O157"/>
  </mergeCells>
  <phoneticPr fontId="18" type="noConversion"/>
  <printOptions horizontalCentered="1"/>
  <pageMargins left="0" right="0" top="0.19685039370078741" bottom="0" header="0" footer="0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5"/>
  <sheetViews>
    <sheetView workbookViewId="0">
      <selection activeCell="G3" sqref="G3:M4"/>
    </sheetView>
  </sheetViews>
  <sheetFormatPr defaultRowHeight="15.75" x14ac:dyDescent="0.25"/>
  <cols>
    <col min="1" max="1" width="25.140625" style="6" customWidth="1"/>
    <col min="2" max="2" width="10.42578125" style="6" customWidth="1"/>
    <col min="3" max="3" width="10.28515625" style="6" customWidth="1"/>
    <col min="4" max="5" width="10.140625" style="6" customWidth="1"/>
    <col min="6" max="6" width="9.5703125" style="6" customWidth="1"/>
    <col min="7" max="7" width="10.140625" style="6" customWidth="1"/>
    <col min="8" max="8" width="10.5703125" style="6" customWidth="1"/>
    <col min="9" max="9" width="9.7109375" style="6" bestFit="1" customWidth="1"/>
    <col min="10" max="10" width="9.7109375" style="6" customWidth="1"/>
    <col min="11" max="11" width="8" style="6" customWidth="1"/>
    <col min="12" max="12" width="9" style="6" customWidth="1"/>
    <col min="13" max="13" width="5.42578125" style="6" customWidth="1"/>
    <col min="14" max="259" width="9.140625" style="6"/>
    <col min="260" max="260" width="27.28515625" style="6" customWidth="1"/>
    <col min="261" max="261" width="18.5703125" style="6" customWidth="1"/>
    <col min="262" max="262" width="14.7109375" style="6" customWidth="1"/>
    <col min="263" max="263" width="12.140625" style="6" customWidth="1"/>
    <col min="264" max="264" width="15.5703125" style="6" customWidth="1"/>
    <col min="265" max="265" width="14.5703125" style="6" customWidth="1"/>
    <col min="266" max="266" width="14.42578125" style="6" customWidth="1"/>
    <col min="267" max="267" width="9.7109375" style="6" bestFit="1" customWidth="1"/>
    <col min="268" max="515" width="9.140625" style="6"/>
    <col min="516" max="516" width="27.28515625" style="6" customWidth="1"/>
    <col min="517" max="517" width="18.5703125" style="6" customWidth="1"/>
    <col min="518" max="518" width="14.7109375" style="6" customWidth="1"/>
    <col min="519" max="519" width="12.140625" style="6" customWidth="1"/>
    <col min="520" max="520" width="15.5703125" style="6" customWidth="1"/>
    <col min="521" max="521" width="14.5703125" style="6" customWidth="1"/>
    <col min="522" max="522" width="14.42578125" style="6" customWidth="1"/>
    <col min="523" max="523" width="9.7109375" style="6" bestFit="1" customWidth="1"/>
    <col min="524" max="771" width="9.140625" style="6"/>
    <col min="772" max="772" width="27.28515625" style="6" customWidth="1"/>
    <col min="773" max="773" width="18.5703125" style="6" customWidth="1"/>
    <col min="774" max="774" width="14.7109375" style="6" customWidth="1"/>
    <col min="775" max="775" width="12.140625" style="6" customWidth="1"/>
    <col min="776" max="776" width="15.5703125" style="6" customWidth="1"/>
    <col min="777" max="777" width="14.5703125" style="6" customWidth="1"/>
    <col min="778" max="778" width="14.42578125" style="6" customWidth="1"/>
    <col min="779" max="779" width="9.7109375" style="6" bestFit="1" customWidth="1"/>
    <col min="780" max="1027" width="9.140625" style="6"/>
    <col min="1028" max="1028" width="27.28515625" style="6" customWidth="1"/>
    <col min="1029" max="1029" width="18.5703125" style="6" customWidth="1"/>
    <col min="1030" max="1030" width="14.7109375" style="6" customWidth="1"/>
    <col min="1031" max="1031" width="12.140625" style="6" customWidth="1"/>
    <col min="1032" max="1032" width="15.5703125" style="6" customWidth="1"/>
    <col min="1033" max="1033" width="14.5703125" style="6" customWidth="1"/>
    <col min="1034" max="1034" width="14.42578125" style="6" customWidth="1"/>
    <col min="1035" max="1035" width="9.7109375" style="6" bestFit="1" customWidth="1"/>
    <col min="1036" max="1283" width="9.140625" style="6"/>
    <col min="1284" max="1284" width="27.28515625" style="6" customWidth="1"/>
    <col min="1285" max="1285" width="18.5703125" style="6" customWidth="1"/>
    <col min="1286" max="1286" width="14.7109375" style="6" customWidth="1"/>
    <col min="1287" max="1287" width="12.140625" style="6" customWidth="1"/>
    <col min="1288" max="1288" width="15.5703125" style="6" customWidth="1"/>
    <col min="1289" max="1289" width="14.5703125" style="6" customWidth="1"/>
    <col min="1290" max="1290" width="14.42578125" style="6" customWidth="1"/>
    <col min="1291" max="1291" width="9.7109375" style="6" bestFit="1" customWidth="1"/>
    <col min="1292" max="1539" width="9.140625" style="6"/>
    <col min="1540" max="1540" width="27.28515625" style="6" customWidth="1"/>
    <col min="1541" max="1541" width="18.5703125" style="6" customWidth="1"/>
    <col min="1542" max="1542" width="14.7109375" style="6" customWidth="1"/>
    <col min="1543" max="1543" width="12.140625" style="6" customWidth="1"/>
    <col min="1544" max="1544" width="15.5703125" style="6" customWidth="1"/>
    <col min="1545" max="1545" width="14.5703125" style="6" customWidth="1"/>
    <col min="1546" max="1546" width="14.42578125" style="6" customWidth="1"/>
    <col min="1547" max="1547" width="9.7109375" style="6" bestFit="1" customWidth="1"/>
    <col min="1548" max="1795" width="9.140625" style="6"/>
    <col min="1796" max="1796" width="27.28515625" style="6" customWidth="1"/>
    <col min="1797" max="1797" width="18.5703125" style="6" customWidth="1"/>
    <col min="1798" max="1798" width="14.7109375" style="6" customWidth="1"/>
    <col min="1799" max="1799" width="12.140625" style="6" customWidth="1"/>
    <col min="1800" max="1800" width="15.5703125" style="6" customWidth="1"/>
    <col min="1801" max="1801" width="14.5703125" style="6" customWidth="1"/>
    <col min="1802" max="1802" width="14.42578125" style="6" customWidth="1"/>
    <col min="1803" max="1803" width="9.7109375" style="6" bestFit="1" customWidth="1"/>
    <col min="1804" max="2051" width="9.140625" style="6"/>
    <col min="2052" max="2052" width="27.28515625" style="6" customWidth="1"/>
    <col min="2053" max="2053" width="18.5703125" style="6" customWidth="1"/>
    <col min="2054" max="2054" width="14.7109375" style="6" customWidth="1"/>
    <col min="2055" max="2055" width="12.140625" style="6" customWidth="1"/>
    <col min="2056" max="2056" width="15.5703125" style="6" customWidth="1"/>
    <col min="2057" max="2057" width="14.5703125" style="6" customWidth="1"/>
    <col min="2058" max="2058" width="14.42578125" style="6" customWidth="1"/>
    <col min="2059" max="2059" width="9.7109375" style="6" bestFit="1" customWidth="1"/>
    <col min="2060" max="2307" width="9.140625" style="6"/>
    <col min="2308" max="2308" width="27.28515625" style="6" customWidth="1"/>
    <col min="2309" max="2309" width="18.5703125" style="6" customWidth="1"/>
    <col min="2310" max="2310" width="14.7109375" style="6" customWidth="1"/>
    <col min="2311" max="2311" width="12.140625" style="6" customWidth="1"/>
    <col min="2312" max="2312" width="15.5703125" style="6" customWidth="1"/>
    <col min="2313" max="2313" width="14.5703125" style="6" customWidth="1"/>
    <col min="2314" max="2314" width="14.42578125" style="6" customWidth="1"/>
    <col min="2315" max="2315" width="9.7109375" style="6" bestFit="1" customWidth="1"/>
    <col min="2316" max="2563" width="9.140625" style="6"/>
    <col min="2564" max="2564" width="27.28515625" style="6" customWidth="1"/>
    <col min="2565" max="2565" width="18.5703125" style="6" customWidth="1"/>
    <col min="2566" max="2566" width="14.7109375" style="6" customWidth="1"/>
    <col min="2567" max="2567" width="12.140625" style="6" customWidth="1"/>
    <col min="2568" max="2568" width="15.5703125" style="6" customWidth="1"/>
    <col min="2569" max="2569" width="14.5703125" style="6" customWidth="1"/>
    <col min="2570" max="2570" width="14.42578125" style="6" customWidth="1"/>
    <col min="2571" max="2571" width="9.7109375" style="6" bestFit="1" customWidth="1"/>
    <col min="2572" max="2819" width="9.140625" style="6"/>
    <col min="2820" max="2820" width="27.28515625" style="6" customWidth="1"/>
    <col min="2821" max="2821" width="18.5703125" style="6" customWidth="1"/>
    <col min="2822" max="2822" width="14.7109375" style="6" customWidth="1"/>
    <col min="2823" max="2823" width="12.140625" style="6" customWidth="1"/>
    <col min="2824" max="2824" width="15.5703125" style="6" customWidth="1"/>
    <col min="2825" max="2825" width="14.5703125" style="6" customWidth="1"/>
    <col min="2826" max="2826" width="14.42578125" style="6" customWidth="1"/>
    <col min="2827" max="2827" width="9.7109375" style="6" bestFit="1" customWidth="1"/>
    <col min="2828" max="3075" width="9.140625" style="6"/>
    <col min="3076" max="3076" width="27.28515625" style="6" customWidth="1"/>
    <col min="3077" max="3077" width="18.5703125" style="6" customWidth="1"/>
    <col min="3078" max="3078" width="14.7109375" style="6" customWidth="1"/>
    <col min="3079" max="3079" width="12.140625" style="6" customWidth="1"/>
    <col min="3080" max="3080" width="15.5703125" style="6" customWidth="1"/>
    <col min="3081" max="3081" width="14.5703125" style="6" customWidth="1"/>
    <col min="3082" max="3082" width="14.42578125" style="6" customWidth="1"/>
    <col min="3083" max="3083" width="9.7109375" style="6" bestFit="1" customWidth="1"/>
    <col min="3084" max="3331" width="9.140625" style="6"/>
    <col min="3332" max="3332" width="27.28515625" style="6" customWidth="1"/>
    <col min="3333" max="3333" width="18.5703125" style="6" customWidth="1"/>
    <col min="3334" max="3334" width="14.7109375" style="6" customWidth="1"/>
    <col min="3335" max="3335" width="12.140625" style="6" customWidth="1"/>
    <col min="3336" max="3336" width="15.5703125" style="6" customWidth="1"/>
    <col min="3337" max="3337" width="14.5703125" style="6" customWidth="1"/>
    <col min="3338" max="3338" width="14.42578125" style="6" customWidth="1"/>
    <col min="3339" max="3339" width="9.7109375" style="6" bestFit="1" customWidth="1"/>
    <col min="3340" max="3587" width="9.140625" style="6"/>
    <col min="3588" max="3588" width="27.28515625" style="6" customWidth="1"/>
    <col min="3589" max="3589" width="18.5703125" style="6" customWidth="1"/>
    <col min="3590" max="3590" width="14.7109375" style="6" customWidth="1"/>
    <col min="3591" max="3591" width="12.140625" style="6" customWidth="1"/>
    <col min="3592" max="3592" width="15.5703125" style="6" customWidth="1"/>
    <col min="3593" max="3593" width="14.5703125" style="6" customWidth="1"/>
    <col min="3594" max="3594" width="14.42578125" style="6" customWidth="1"/>
    <col min="3595" max="3595" width="9.7109375" style="6" bestFit="1" customWidth="1"/>
    <col min="3596" max="3843" width="9.140625" style="6"/>
    <col min="3844" max="3844" width="27.28515625" style="6" customWidth="1"/>
    <col min="3845" max="3845" width="18.5703125" style="6" customWidth="1"/>
    <col min="3846" max="3846" width="14.7109375" style="6" customWidth="1"/>
    <col min="3847" max="3847" width="12.140625" style="6" customWidth="1"/>
    <col min="3848" max="3848" width="15.5703125" style="6" customWidth="1"/>
    <col min="3849" max="3849" width="14.5703125" style="6" customWidth="1"/>
    <col min="3850" max="3850" width="14.42578125" style="6" customWidth="1"/>
    <col min="3851" max="3851" width="9.7109375" style="6" bestFit="1" customWidth="1"/>
    <col min="3852" max="4099" width="9.140625" style="6"/>
    <col min="4100" max="4100" width="27.28515625" style="6" customWidth="1"/>
    <col min="4101" max="4101" width="18.5703125" style="6" customWidth="1"/>
    <col min="4102" max="4102" width="14.7109375" style="6" customWidth="1"/>
    <col min="4103" max="4103" width="12.140625" style="6" customWidth="1"/>
    <col min="4104" max="4104" width="15.5703125" style="6" customWidth="1"/>
    <col min="4105" max="4105" width="14.5703125" style="6" customWidth="1"/>
    <col min="4106" max="4106" width="14.42578125" style="6" customWidth="1"/>
    <col min="4107" max="4107" width="9.7109375" style="6" bestFit="1" customWidth="1"/>
    <col min="4108" max="4355" width="9.140625" style="6"/>
    <col min="4356" max="4356" width="27.28515625" style="6" customWidth="1"/>
    <col min="4357" max="4357" width="18.5703125" style="6" customWidth="1"/>
    <col min="4358" max="4358" width="14.7109375" style="6" customWidth="1"/>
    <col min="4359" max="4359" width="12.140625" style="6" customWidth="1"/>
    <col min="4360" max="4360" width="15.5703125" style="6" customWidth="1"/>
    <col min="4361" max="4361" width="14.5703125" style="6" customWidth="1"/>
    <col min="4362" max="4362" width="14.42578125" style="6" customWidth="1"/>
    <col min="4363" max="4363" width="9.7109375" style="6" bestFit="1" customWidth="1"/>
    <col min="4364" max="4611" width="9.140625" style="6"/>
    <col min="4612" max="4612" width="27.28515625" style="6" customWidth="1"/>
    <col min="4613" max="4613" width="18.5703125" style="6" customWidth="1"/>
    <col min="4614" max="4614" width="14.7109375" style="6" customWidth="1"/>
    <col min="4615" max="4615" width="12.140625" style="6" customWidth="1"/>
    <col min="4616" max="4616" width="15.5703125" style="6" customWidth="1"/>
    <col min="4617" max="4617" width="14.5703125" style="6" customWidth="1"/>
    <col min="4618" max="4618" width="14.42578125" style="6" customWidth="1"/>
    <col min="4619" max="4619" width="9.7109375" style="6" bestFit="1" customWidth="1"/>
    <col min="4620" max="4867" width="9.140625" style="6"/>
    <col min="4868" max="4868" width="27.28515625" style="6" customWidth="1"/>
    <col min="4869" max="4869" width="18.5703125" style="6" customWidth="1"/>
    <col min="4870" max="4870" width="14.7109375" style="6" customWidth="1"/>
    <col min="4871" max="4871" width="12.140625" style="6" customWidth="1"/>
    <col min="4872" max="4872" width="15.5703125" style="6" customWidth="1"/>
    <col min="4873" max="4873" width="14.5703125" style="6" customWidth="1"/>
    <col min="4874" max="4874" width="14.42578125" style="6" customWidth="1"/>
    <col min="4875" max="4875" width="9.7109375" style="6" bestFit="1" customWidth="1"/>
    <col min="4876" max="5123" width="9.140625" style="6"/>
    <col min="5124" max="5124" width="27.28515625" style="6" customWidth="1"/>
    <col min="5125" max="5125" width="18.5703125" style="6" customWidth="1"/>
    <col min="5126" max="5126" width="14.7109375" style="6" customWidth="1"/>
    <col min="5127" max="5127" width="12.140625" style="6" customWidth="1"/>
    <col min="5128" max="5128" width="15.5703125" style="6" customWidth="1"/>
    <col min="5129" max="5129" width="14.5703125" style="6" customWidth="1"/>
    <col min="5130" max="5130" width="14.42578125" style="6" customWidth="1"/>
    <col min="5131" max="5131" width="9.7109375" style="6" bestFit="1" customWidth="1"/>
    <col min="5132" max="5379" width="9.140625" style="6"/>
    <col min="5380" max="5380" width="27.28515625" style="6" customWidth="1"/>
    <col min="5381" max="5381" width="18.5703125" style="6" customWidth="1"/>
    <col min="5382" max="5382" width="14.7109375" style="6" customWidth="1"/>
    <col min="5383" max="5383" width="12.140625" style="6" customWidth="1"/>
    <col min="5384" max="5384" width="15.5703125" style="6" customWidth="1"/>
    <col min="5385" max="5385" width="14.5703125" style="6" customWidth="1"/>
    <col min="5386" max="5386" width="14.42578125" style="6" customWidth="1"/>
    <col min="5387" max="5387" width="9.7109375" style="6" bestFit="1" customWidth="1"/>
    <col min="5388" max="5635" width="9.140625" style="6"/>
    <col min="5636" max="5636" width="27.28515625" style="6" customWidth="1"/>
    <col min="5637" max="5637" width="18.5703125" style="6" customWidth="1"/>
    <col min="5638" max="5638" width="14.7109375" style="6" customWidth="1"/>
    <col min="5639" max="5639" width="12.140625" style="6" customWidth="1"/>
    <col min="5640" max="5640" width="15.5703125" style="6" customWidth="1"/>
    <col min="5641" max="5641" width="14.5703125" style="6" customWidth="1"/>
    <col min="5642" max="5642" width="14.42578125" style="6" customWidth="1"/>
    <col min="5643" max="5643" width="9.7109375" style="6" bestFit="1" customWidth="1"/>
    <col min="5644" max="5891" width="9.140625" style="6"/>
    <col min="5892" max="5892" width="27.28515625" style="6" customWidth="1"/>
    <col min="5893" max="5893" width="18.5703125" style="6" customWidth="1"/>
    <col min="5894" max="5894" width="14.7109375" style="6" customWidth="1"/>
    <col min="5895" max="5895" width="12.140625" style="6" customWidth="1"/>
    <col min="5896" max="5896" width="15.5703125" style="6" customWidth="1"/>
    <col min="5897" max="5897" width="14.5703125" style="6" customWidth="1"/>
    <col min="5898" max="5898" width="14.42578125" style="6" customWidth="1"/>
    <col min="5899" max="5899" width="9.7109375" style="6" bestFit="1" customWidth="1"/>
    <col min="5900" max="6147" width="9.140625" style="6"/>
    <col min="6148" max="6148" width="27.28515625" style="6" customWidth="1"/>
    <col min="6149" max="6149" width="18.5703125" style="6" customWidth="1"/>
    <col min="6150" max="6150" width="14.7109375" style="6" customWidth="1"/>
    <col min="6151" max="6151" width="12.140625" style="6" customWidth="1"/>
    <col min="6152" max="6152" width="15.5703125" style="6" customWidth="1"/>
    <col min="6153" max="6153" width="14.5703125" style="6" customWidth="1"/>
    <col min="6154" max="6154" width="14.42578125" style="6" customWidth="1"/>
    <col min="6155" max="6155" width="9.7109375" style="6" bestFit="1" customWidth="1"/>
    <col min="6156" max="6403" width="9.140625" style="6"/>
    <col min="6404" max="6404" width="27.28515625" style="6" customWidth="1"/>
    <col min="6405" max="6405" width="18.5703125" style="6" customWidth="1"/>
    <col min="6406" max="6406" width="14.7109375" style="6" customWidth="1"/>
    <col min="6407" max="6407" width="12.140625" style="6" customWidth="1"/>
    <col min="6408" max="6408" width="15.5703125" style="6" customWidth="1"/>
    <col min="6409" max="6409" width="14.5703125" style="6" customWidth="1"/>
    <col min="6410" max="6410" width="14.42578125" style="6" customWidth="1"/>
    <col min="6411" max="6411" width="9.7109375" style="6" bestFit="1" customWidth="1"/>
    <col min="6412" max="6659" width="9.140625" style="6"/>
    <col min="6660" max="6660" width="27.28515625" style="6" customWidth="1"/>
    <col min="6661" max="6661" width="18.5703125" style="6" customWidth="1"/>
    <col min="6662" max="6662" width="14.7109375" style="6" customWidth="1"/>
    <col min="6663" max="6663" width="12.140625" style="6" customWidth="1"/>
    <col min="6664" max="6664" width="15.5703125" style="6" customWidth="1"/>
    <col min="6665" max="6665" width="14.5703125" style="6" customWidth="1"/>
    <col min="6666" max="6666" width="14.42578125" style="6" customWidth="1"/>
    <col min="6667" max="6667" width="9.7109375" style="6" bestFit="1" customWidth="1"/>
    <col min="6668" max="6915" width="9.140625" style="6"/>
    <col min="6916" max="6916" width="27.28515625" style="6" customWidth="1"/>
    <col min="6917" max="6917" width="18.5703125" style="6" customWidth="1"/>
    <col min="6918" max="6918" width="14.7109375" style="6" customWidth="1"/>
    <col min="6919" max="6919" width="12.140625" style="6" customWidth="1"/>
    <col min="6920" max="6920" width="15.5703125" style="6" customWidth="1"/>
    <col min="6921" max="6921" width="14.5703125" style="6" customWidth="1"/>
    <col min="6922" max="6922" width="14.42578125" style="6" customWidth="1"/>
    <col min="6923" max="6923" width="9.7109375" style="6" bestFit="1" customWidth="1"/>
    <col min="6924" max="7171" width="9.140625" style="6"/>
    <col min="7172" max="7172" width="27.28515625" style="6" customWidth="1"/>
    <col min="7173" max="7173" width="18.5703125" style="6" customWidth="1"/>
    <col min="7174" max="7174" width="14.7109375" style="6" customWidth="1"/>
    <col min="7175" max="7175" width="12.140625" style="6" customWidth="1"/>
    <col min="7176" max="7176" width="15.5703125" style="6" customWidth="1"/>
    <col min="7177" max="7177" width="14.5703125" style="6" customWidth="1"/>
    <col min="7178" max="7178" width="14.42578125" style="6" customWidth="1"/>
    <col min="7179" max="7179" width="9.7109375" style="6" bestFit="1" customWidth="1"/>
    <col min="7180" max="7427" width="9.140625" style="6"/>
    <col min="7428" max="7428" width="27.28515625" style="6" customWidth="1"/>
    <col min="7429" max="7429" width="18.5703125" style="6" customWidth="1"/>
    <col min="7430" max="7430" width="14.7109375" style="6" customWidth="1"/>
    <col min="7431" max="7431" width="12.140625" style="6" customWidth="1"/>
    <col min="7432" max="7432" width="15.5703125" style="6" customWidth="1"/>
    <col min="7433" max="7433" width="14.5703125" style="6" customWidth="1"/>
    <col min="7434" max="7434" width="14.42578125" style="6" customWidth="1"/>
    <col min="7435" max="7435" width="9.7109375" style="6" bestFit="1" customWidth="1"/>
    <col min="7436" max="7683" width="9.140625" style="6"/>
    <col min="7684" max="7684" width="27.28515625" style="6" customWidth="1"/>
    <col min="7685" max="7685" width="18.5703125" style="6" customWidth="1"/>
    <col min="7686" max="7686" width="14.7109375" style="6" customWidth="1"/>
    <col min="7687" max="7687" width="12.140625" style="6" customWidth="1"/>
    <col min="7688" max="7688" width="15.5703125" style="6" customWidth="1"/>
    <col min="7689" max="7689" width="14.5703125" style="6" customWidth="1"/>
    <col min="7690" max="7690" width="14.42578125" style="6" customWidth="1"/>
    <col min="7691" max="7691" width="9.7109375" style="6" bestFit="1" customWidth="1"/>
    <col min="7692" max="7939" width="9.140625" style="6"/>
    <col min="7940" max="7940" width="27.28515625" style="6" customWidth="1"/>
    <col min="7941" max="7941" width="18.5703125" style="6" customWidth="1"/>
    <col min="7942" max="7942" width="14.7109375" style="6" customWidth="1"/>
    <col min="7943" max="7943" width="12.140625" style="6" customWidth="1"/>
    <col min="7944" max="7944" width="15.5703125" style="6" customWidth="1"/>
    <col min="7945" max="7945" width="14.5703125" style="6" customWidth="1"/>
    <col min="7946" max="7946" width="14.42578125" style="6" customWidth="1"/>
    <col min="7947" max="7947" width="9.7109375" style="6" bestFit="1" customWidth="1"/>
    <col min="7948" max="8195" width="9.140625" style="6"/>
    <col min="8196" max="8196" width="27.28515625" style="6" customWidth="1"/>
    <col min="8197" max="8197" width="18.5703125" style="6" customWidth="1"/>
    <col min="8198" max="8198" width="14.7109375" style="6" customWidth="1"/>
    <col min="8199" max="8199" width="12.140625" style="6" customWidth="1"/>
    <col min="8200" max="8200" width="15.5703125" style="6" customWidth="1"/>
    <col min="8201" max="8201" width="14.5703125" style="6" customWidth="1"/>
    <col min="8202" max="8202" width="14.42578125" style="6" customWidth="1"/>
    <col min="8203" max="8203" width="9.7109375" style="6" bestFit="1" customWidth="1"/>
    <col min="8204" max="8451" width="9.140625" style="6"/>
    <col min="8452" max="8452" width="27.28515625" style="6" customWidth="1"/>
    <col min="8453" max="8453" width="18.5703125" style="6" customWidth="1"/>
    <col min="8454" max="8454" width="14.7109375" style="6" customWidth="1"/>
    <col min="8455" max="8455" width="12.140625" style="6" customWidth="1"/>
    <col min="8456" max="8456" width="15.5703125" style="6" customWidth="1"/>
    <col min="8457" max="8457" width="14.5703125" style="6" customWidth="1"/>
    <col min="8458" max="8458" width="14.42578125" style="6" customWidth="1"/>
    <col min="8459" max="8459" width="9.7109375" style="6" bestFit="1" customWidth="1"/>
    <col min="8460" max="8707" width="9.140625" style="6"/>
    <col min="8708" max="8708" width="27.28515625" style="6" customWidth="1"/>
    <col min="8709" max="8709" width="18.5703125" style="6" customWidth="1"/>
    <col min="8710" max="8710" width="14.7109375" style="6" customWidth="1"/>
    <col min="8711" max="8711" width="12.140625" style="6" customWidth="1"/>
    <col min="8712" max="8712" width="15.5703125" style="6" customWidth="1"/>
    <col min="8713" max="8713" width="14.5703125" style="6" customWidth="1"/>
    <col min="8714" max="8714" width="14.42578125" style="6" customWidth="1"/>
    <col min="8715" max="8715" width="9.7109375" style="6" bestFit="1" customWidth="1"/>
    <col min="8716" max="8963" width="9.140625" style="6"/>
    <col min="8964" max="8964" width="27.28515625" style="6" customWidth="1"/>
    <col min="8965" max="8965" width="18.5703125" style="6" customWidth="1"/>
    <col min="8966" max="8966" width="14.7109375" style="6" customWidth="1"/>
    <col min="8967" max="8967" width="12.140625" style="6" customWidth="1"/>
    <col min="8968" max="8968" width="15.5703125" style="6" customWidth="1"/>
    <col min="8969" max="8969" width="14.5703125" style="6" customWidth="1"/>
    <col min="8970" max="8970" width="14.42578125" style="6" customWidth="1"/>
    <col min="8971" max="8971" width="9.7109375" style="6" bestFit="1" customWidth="1"/>
    <col min="8972" max="9219" width="9.140625" style="6"/>
    <col min="9220" max="9220" width="27.28515625" style="6" customWidth="1"/>
    <col min="9221" max="9221" width="18.5703125" style="6" customWidth="1"/>
    <col min="9222" max="9222" width="14.7109375" style="6" customWidth="1"/>
    <col min="9223" max="9223" width="12.140625" style="6" customWidth="1"/>
    <col min="9224" max="9224" width="15.5703125" style="6" customWidth="1"/>
    <col min="9225" max="9225" width="14.5703125" style="6" customWidth="1"/>
    <col min="9226" max="9226" width="14.42578125" style="6" customWidth="1"/>
    <col min="9227" max="9227" width="9.7109375" style="6" bestFit="1" customWidth="1"/>
    <col min="9228" max="9475" width="9.140625" style="6"/>
    <col min="9476" max="9476" width="27.28515625" style="6" customWidth="1"/>
    <col min="9477" max="9477" width="18.5703125" style="6" customWidth="1"/>
    <col min="9478" max="9478" width="14.7109375" style="6" customWidth="1"/>
    <col min="9479" max="9479" width="12.140625" style="6" customWidth="1"/>
    <col min="9480" max="9480" width="15.5703125" style="6" customWidth="1"/>
    <col min="9481" max="9481" width="14.5703125" style="6" customWidth="1"/>
    <col min="9482" max="9482" width="14.42578125" style="6" customWidth="1"/>
    <col min="9483" max="9483" width="9.7109375" style="6" bestFit="1" customWidth="1"/>
    <col min="9484" max="9731" width="9.140625" style="6"/>
    <col min="9732" max="9732" width="27.28515625" style="6" customWidth="1"/>
    <col min="9733" max="9733" width="18.5703125" style="6" customWidth="1"/>
    <col min="9734" max="9734" width="14.7109375" style="6" customWidth="1"/>
    <col min="9735" max="9735" width="12.140625" style="6" customWidth="1"/>
    <col min="9736" max="9736" width="15.5703125" style="6" customWidth="1"/>
    <col min="9737" max="9737" width="14.5703125" style="6" customWidth="1"/>
    <col min="9738" max="9738" width="14.42578125" style="6" customWidth="1"/>
    <col min="9739" max="9739" width="9.7109375" style="6" bestFit="1" customWidth="1"/>
    <col min="9740" max="9987" width="9.140625" style="6"/>
    <col min="9988" max="9988" width="27.28515625" style="6" customWidth="1"/>
    <col min="9989" max="9989" width="18.5703125" style="6" customWidth="1"/>
    <col min="9990" max="9990" width="14.7109375" style="6" customWidth="1"/>
    <col min="9991" max="9991" width="12.140625" style="6" customWidth="1"/>
    <col min="9992" max="9992" width="15.5703125" style="6" customWidth="1"/>
    <col min="9993" max="9993" width="14.5703125" style="6" customWidth="1"/>
    <col min="9994" max="9994" width="14.42578125" style="6" customWidth="1"/>
    <col min="9995" max="9995" width="9.7109375" style="6" bestFit="1" customWidth="1"/>
    <col min="9996" max="10243" width="9.140625" style="6"/>
    <col min="10244" max="10244" width="27.28515625" style="6" customWidth="1"/>
    <col min="10245" max="10245" width="18.5703125" style="6" customWidth="1"/>
    <col min="10246" max="10246" width="14.7109375" style="6" customWidth="1"/>
    <col min="10247" max="10247" width="12.140625" style="6" customWidth="1"/>
    <col min="10248" max="10248" width="15.5703125" style="6" customWidth="1"/>
    <col min="10249" max="10249" width="14.5703125" style="6" customWidth="1"/>
    <col min="10250" max="10250" width="14.42578125" style="6" customWidth="1"/>
    <col min="10251" max="10251" width="9.7109375" style="6" bestFit="1" customWidth="1"/>
    <col min="10252" max="10499" width="9.140625" style="6"/>
    <col min="10500" max="10500" width="27.28515625" style="6" customWidth="1"/>
    <col min="10501" max="10501" width="18.5703125" style="6" customWidth="1"/>
    <col min="10502" max="10502" width="14.7109375" style="6" customWidth="1"/>
    <col min="10503" max="10503" width="12.140625" style="6" customWidth="1"/>
    <col min="10504" max="10504" width="15.5703125" style="6" customWidth="1"/>
    <col min="10505" max="10505" width="14.5703125" style="6" customWidth="1"/>
    <col min="10506" max="10506" width="14.42578125" style="6" customWidth="1"/>
    <col min="10507" max="10507" width="9.7109375" style="6" bestFit="1" customWidth="1"/>
    <col min="10508" max="10755" width="9.140625" style="6"/>
    <col min="10756" max="10756" width="27.28515625" style="6" customWidth="1"/>
    <col min="10757" max="10757" width="18.5703125" style="6" customWidth="1"/>
    <col min="10758" max="10758" width="14.7109375" style="6" customWidth="1"/>
    <col min="10759" max="10759" width="12.140625" style="6" customWidth="1"/>
    <col min="10760" max="10760" width="15.5703125" style="6" customWidth="1"/>
    <col min="10761" max="10761" width="14.5703125" style="6" customWidth="1"/>
    <col min="10762" max="10762" width="14.42578125" style="6" customWidth="1"/>
    <col min="10763" max="10763" width="9.7109375" style="6" bestFit="1" customWidth="1"/>
    <col min="10764" max="11011" width="9.140625" style="6"/>
    <col min="11012" max="11012" width="27.28515625" style="6" customWidth="1"/>
    <col min="11013" max="11013" width="18.5703125" style="6" customWidth="1"/>
    <col min="11014" max="11014" width="14.7109375" style="6" customWidth="1"/>
    <col min="11015" max="11015" width="12.140625" style="6" customWidth="1"/>
    <col min="11016" max="11016" width="15.5703125" style="6" customWidth="1"/>
    <col min="11017" max="11017" width="14.5703125" style="6" customWidth="1"/>
    <col min="11018" max="11018" width="14.42578125" style="6" customWidth="1"/>
    <col min="11019" max="11019" width="9.7109375" style="6" bestFit="1" customWidth="1"/>
    <col min="11020" max="11267" width="9.140625" style="6"/>
    <col min="11268" max="11268" width="27.28515625" style="6" customWidth="1"/>
    <col min="11269" max="11269" width="18.5703125" style="6" customWidth="1"/>
    <col min="11270" max="11270" width="14.7109375" style="6" customWidth="1"/>
    <col min="11271" max="11271" width="12.140625" style="6" customWidth="1"/>
    <col min="11272" max="11272" width="15.5703125" style="6" customWidth="1"/>
    <col min="11273" max="11273" width="14.5703125" style="6" customWidth="1"/>
    <col min="11274" max="11274" width="14.42578125" style="6" customWidth="1"/>
    <col min="11275" max="11275" width="9.7109375" style="6" bestFit="1" customWidth="1"/>
    <col min="11276" max="11523" width="9.140625" style="6"/>
    <col min="11524" max="11524" width="27.28515625" style="6" customWidth="1"/>
    <col min="11525" max="11525" width="18.5703125" style="6" customWidth="1"/>
    <col min="11526" max="11526" width="14.7109375" style="6" customWidth="1"/>
    <col min="11527" max="11527" width="12.140625" style="6" customWidth="1"/>
    <col min="11528" max="11528" width="15.5703125" style="6" customWidth="1"/>
    <col min="11529" max="11529" width="14.5703125" style="6" customWidth="1"/>
    <col min="11530" max="11530" width="14.42578125" style="6" customWidth="1"/>
    <col min="11531" max="11531" width="9.7109375" style="6" bestFit="1" customWidth="1"/>
    <col min="11532" max="11779" width="9.140625" style="6"/>
    <col min="11780" max="11780" width="27.28515625" style="6" customWidth="1"/>
    <col min="11781" max="11781" width="18.5703125" style="6" customWidth="1"/>
    <col min="11782" max="11782" width="14.7109375" style="6" customWidth="1"/>
    <col min="11783" max="11783" width="12.140625" style="6" customWidth="1"/>
    <col min="11784" max="11784" width="15.5703125" style="6" customWidth="1"/>
    <col min="11785" max="11785" width="14.5703125" style="6" customWidth="1"/>
    <col min="11786" max="11786" width="14.42578125" style="6" customWidth="1"/>
    <col min="11787" max="11787" width="9.7109375" style="6" bestFit="1" customWidth="1"/>
    <col min="11788" max="12035" width="9.140625" style="6"/>
    <col min="12036" max="12036" width="27.28515625" style="6" customWidth="1"/>
    <col min="12037" max="12037" width="18.5703125" style="6" customWidth="1"/>
    <col min="12038" max="12038" width="14.7109375" style="6" customWidth="1"/>
    <col min="12039" max="12039" width="12.140625" style="6" customWidth="1"/>
    <col min="12040" max="12040" width="15.5703125" style="6" customWidth="1"/>
    <col min="12041" max="12041" width="14.5703125" style="6" customWidth="1"/>
    <col min="12042" max="12042" width="14.42578125" style="6" customWidth="1"/>
    <col min="12043" max="12043" width="9.7109375" style="6" bestFit="1" customWidth="1"/>
    <col min="12044" max="12291" width="9.140625" style="6"/>
    <col min="12292" max="12292" width="27.28515625" style="6" customWidth="1"/>
    <col min="12293" max="12293" width="18.5703125" style="6" customWidth="1"/>
    <col min="12294" max="12294" width="14.7109375" style="6" customWidth="1"/>
    <col min="12295" max="12295" width="12.140625" style="6" customWidth="1"/>
    <col min="12296" max="12296" width="15.5703125" style="6" customWidth="1"/>
    <col min="12297" max="12297" width="14.5703125" style="6" customWidth="1"/>
    <col min="12298" max="12298" width="14.42578125" style="6" customWidth="1"/>
    <col min="12299" max="12299" width="9.7109375" style="6" bestFit="1" customWidth="1"/>
    <col min="12300" max="12547" width="9.140625" style="6"/>
    <col min="12548" max="12548" width="27.28515625" style="6" customWidth="1"/>
    <col min="12549" max="12549" width="18.5703125" style="6" customWidth="1"/>
    <col min="12550" max="12550" width="14.7109375" style="6" customWidth="1"/>
    <col min="12551" max="12551" width="12.140625" style="6" customWidth="1"/>
    <col min="12552" max="12552" width="15.5703125" style="6" customWidth="1"/>
    <col min="12553" max="12553" width="14.5703125" style="6" customWidth="1"/>
    <col min="12554" max="12554" width="14.42578125" style="6" customWidth="1"/>
    <col min="12555" max="12555" width="9.7109375" style="6" bestFit="1" customWidth="1"/>
    <col min="12556" max="12803" width="9.140625" style="6"/>
    <col min="12804" max="12804" width="27.28515625" style="6" customWidth="1"/>
    <col min="12805" max="12805" width="18.5703125" style="6" customWidth="1"/>
    <col min="12806" max="12806" width="14.7109375" style="6" customWidth="1"/>
    <col min="12807" max="12807" width="12.140625" style="6" customWidth="1"/>
    <col min="12808" max="12808" width="15.5703125" style="6" customWidth="1"/>
    <col min="12809" max="12809" width="14.5703125" style="6" customWidth="1"/>
    <col min="12810" max="12810" width="14.42578125" style="6" customWidth="1"/>
    <col min="12811" max="12811" width="9.7109375" style="6" bestFit="1" customWidth="1"/>
    <col min="12812" max="13059" width="9.140625" style="6"/>
    <col min="13060" max="13060" width="27.28515625" style="6" customWidth="1"/>
    <col min="13061" max="13061" width="18.5703125" style="6" customWidth="1"/>
    <col min="13062" max="13062" width="14.7109375" style="6" customWidth="1"/>
    <col min="13063" max="13063" width="12.140625" style="6" customWidth="1"/>
    <col min="13064" max="13064" width="15.5703125" style="6" customWidth="1"/>
    <col min="13065" max="13065" width="14.5703125" style="6" customWidth="1"/>
    <col min="13066" max="13066" width="14.42578125" style="6" customWidth="1"/>
    <col min="13067" max="13067" width="9.7109375" style="6" bestFit="1" customWidth="1"/>
    <col min="13068" max="13315" width="9.140625" style="6"/>
    <col min="13316" max="13316" width="27.28515625" style="6" customWidth="1"/>
    <col min="13317" max="13317" width="18.5703125" style="6" customWidth="1"/>
    <col min="13318" max="13318" width="14.7109375" style="6" customWidth="1"/>
    <col min="13319" max="13319" width="12.140625" style="6" customWidth="1"/>
    <col min="13320" max="13320" width="15.5703125" style="6" customWidth="1"/>
    <col min="13321" max="13321" width="14.5703125" style="6" customWidth="1"/>
    <col min="13322" max="13322" width="14.42578125" style="6" customWidth="1"/>
    <col min="13323" max="13323" width="9.7109375" style="6" bestFit="1" customWidth="1"/>
    <col min="13324" max="13571" width="9.140625" style="6"/>
    <col min="13572" max="13572" width="27.28515625" style="6" customWidth="1"/>
    <col min="13573" max="13573" width="18.5703125" style="6" customWidth="1"/>
    <col min="13574" max="13574" width="14.7109375" style="6" customWidth="1"/>
    <col min="13575" max="13575" width="12.140625" style="6" customWidth="1"/>
    <col min="13576" max="13576" width="15.5703125" style="6" customWidth="1"/>
    <col min="13577" max="13577" width="14.5703125" style="6" customWidth="1"/>
    <col min="13578" max="13578" width="14.42578125" style="6" customWidth="1"/>
    <col min="13579" max="13579" width="9.7109375" style="6" bestFit="1" customWidth="1"/>
    <col min="13580" max="13827" width="9.140625" style="6"/>
    <col min="13828" max="13828" width="27.28515625" style="6" customWidth="1"/>
    <col min="13829" max="13829" width="18.5703125" style="6" customWidth="1"/>
    <col min="13830" max="13830" width="14.7109375" style="6" customWidth="1"/>
    <col min="13831" max="13831" width="12.140625" style="6" customWidth="1"/>
    <col min="13832" max="13832" width="15.5703125" style="6" customWidth="1"/>
    <col min="13833" max="13833" width="14.5703125" style="6" customWidth="1"/>
    <col min="13834" max="13834" width="14.42578125" style="6" customWidth="1"/>
    <col min="13835" max="13835" width="9.7109375" style="6" bestFit="1" customWidth="1"/>
    <col min="13836" max="14083" width="9.140625" style="6"/>
    <col min="14084" max="14084" width="27.28515625" style="6" customWidth="1"/>
    <col min="14085" max="14085" width="18.5703125" style="6" customWidth="1"/>
    <col min="14086" max="14086" width="14.7109375" style="6" customWidth="1"/>
    <col min="14087" max="14087" width="12.140625" style="6" customWidth="1"/>
    <col min="14088" max="14088" width="15.5703125" style="6" customWidth="1"/>
    <col min="14089" max="14089" width="14.5703125" style="6" customWidth="1"/>
    <col min="14090" max="14090" width="14.42578125" style="6" customWidth="1"/>
    <col min="14091" max="14091" width="9.7109375" style="6" bestFit="1" customWidth="1"/>
    <col min="14092" max="14339" width="9.140625" style="6"/>
    <col min="14340" max="14340" width="27.28515625" style="6" customWidth="1"/>
    <col min="14341" max="14341" width="18.5703125" style="6" customWidth="1"/>
    <col min="14342" max="14342" width="14.7109375" style="6" customWidth="1"/>
    <col min="14343" max="14343" width="12.140625" style="6" customWidth="1"/>
    <col min="14344" max="14344" width="15.5703125" style="6" customWidth="1"/>
    <col min="14345" max="14345" width="14.5703125" style="6" customWidth="1"/>
    <col min="14346" max="14346" width="14.42578125" style="6" customWidth="1"/>
    <col min="14347" max="14347" width="9.7109375" style="6" bestFit="1" customWidth="1"/>
    <col min="14348" max="14595" width="9.140625" style="6"/>
    <col min="14596" max="14596" width="27.28515625" style="6" customWidth="1"/>
    <col min="14597" max="14597" width="18.5703125" style="6" customWidth="1"/>
    <col min="14598" max="14598" width="14.7109375" style="6" customWidth="1"/>
    <col min="14599" max="14599" width="12.140625" style="6" customWidth="1"/>
    <col min="14600" max="14600" width="15.5703125" style="6" customWidth="1"/>
    <col min="14601" max="14601" width="14.5703125" style="6" customWidth="1"/>
    <col min="14602" max="14602" width="14.42578125" style="6" customWidth="1"/>
    <col min="14603" max="14603" width="9.7109375" style="6" bestFit="1" customWidth="1"/>
    <col min="14604" max="14851" width="9.140625" style="6"/>
    <col min="14852" max="14852" width="27.28515625" style="6" customWidth="1"/>
    <col min="14853" max="14853" width="18.5703125" style="6" customWidth="1"/>
    <col min="14854" max="14854" width="14.7109375" style="6" customWidth="1"/>
    <col min="14855" max="14855" width="12.140625" style="6" customWidth="1"/>
    <col min="14856" max="14856" width="15.5703125" style="6" customWidth="1"/>
    <col min="14857" max="14857" width="14.5703125" style="6" customWidth="1"/>
    <col min="14858" max="14858" width="14.42578125" style="6" customWidth="1"/>
    <col min="14859" max="14859" width="9.7109375" style="6" bestFit="1" customWidth="1"/>
    <col min="14860" max="15107" width="9.140625" style="6"/>
    <col min="15108" max="15108" width="27.28515625" style="6" customWidth="1"/>
    <col min="15109" max="15109" width="18.5703125" style="6" customWidth="1"/>
    <col min="15110" max="15110" width="14.7109375" style="6" customWidth="1"/>
    <col min="15111" max="15111" width="12.140625" style="6" customWidth="1"/>
    <col min="15112" max="15112" width="15.5703125" style="6" customWidth="1"/>
    <col min="15113" max="15113" width="14.5703125" style="6" customWidth="1"/>
    <col min="15114" max="15114" width="14.42578125" style="6" customWidth="1"/>
    <col min="15115" max="15115" width="9.7109375" style="6" bestFit="1" customWidth="1"/>
    <col min="15116" max="15363" width="9.140625" style="6"/>
    <col min="15364" max="15364" width="27.28515625" style="6" customWidth="1"/>
    <col min="15365" max="15365" width="18.5703125" style="6" customWidth="1"/>
    <col min="15366" max="15366" width="14.7109375" style="6" customWidth="1"/>
    <col min="15367" max="15367" width="12.140625" style="6" customWidth="1"/>
    <col min="15368" max="15368" width="15.5703125" style="6" customWidth="1"/>
    <col min="15369" max="15369" width="14.5703125" style="6" customWidth="1"/>
    <col min="15370" max="15370" width="14.42578125" style="6" customWidth="1"/>
    <col min="15371" max="15371" width="9.7109375" style="6" bestFit="1" customWidth="1"/>
    <col min="15372" max="15619" width="9.140625" style="6"/>
    <col min="15620" max="15620" width="27.28515625" style="6" customWidth="1"/>
    <col min="15621" max="15621" width="18.5703125" style="6" customWidth="1"/>
    <col min="15622" max="15622" width="14.7109375" style="6" customWidth="1"/>
    <col min="15623" max="15623" width="12.140625" style="6" customWidth="1"/>
    <col min="15624" max="15624" width="15.5703125" style="6" customWidth="1"/>
    <col min="15625" max="15625" width="14.5703125" style="6" customWidth="1"/>
    <col min="15626" max="15626" width="14.42578125" style="6" customWidth="1"/>
    <col min="15627" max="15627" width="9.7109375" style="6" bestFit="1" customWidth="1"/>
    <col min="15628" max="15875" width="9.140625" style="6"/>
    <col min="15876" max="15876" width="27.28515625" style="6" customWidth="1"/>
    <col min="15877" max="15877" width="18.5703125" style="6" customWidth="1"/>
    <col min="15878" max="15878" width="14.7109375" style="6" customWidth="1"/>
    <col min="15879" max="15879" width="12.140625" style="6" customWidth="1"/>
    <col min="15880" max="15880" width="15.5703125" style="6" customWidth="1"/>
    <col min="15881" max="15881" width="14.5703125" style="6" customWidth="1"/>
    <col min="15882" max="15882" width="14.42578125" style="6" customWidth="1"/>
    <col min="15883" max="15883" width="9.7109375" style="6" bestFit="1" customWidth="1"/>
    <col min="15884" max="16131" width="9.140625" style="6"/>
    <col min="16132" max="16132" width="27.28515625" style="6" customWidth="1"/>
    <col min="16133" max="16133" width="18.5703125" style="6" customWidth="1"/>
    <col min="16134" max="16134" width="14.7109375" style="6" customWidth="1"/>
    <col min="16135" max="16135" width="12.140625" style="6" customWidth="1"/>
    <col min="16136" max="16136" width="15.5703125" style="6" customWidth="1"/>
    <col min="16137" max="16137" width="14.5703125" style="6" customWidth="1"/>
    <col min="16138" max="16138" width="14.42578125" style="6" customWidth="1"/>
    <col min="16139" max="16139" width="9.7109375" style="6" bestFit="1" customWidth="1"/>
    <col min="16140" max="16384" width="9.140625" style="6"/>
  </cols>
  <sheetData>
    <row r="2" spans="1:14" ht="18.75" x14ac:dyDescent="0.25">
      <c r="G2" s="86" t="s">
        <v>171</v>
      </c>
      <c r="H2" s="17"/>
      <c r="I2" s="13"/>
      <c r="J2" s="13"/>
      <c r="K2" s="13"/>
      <c r="L2" s="13"/>
      <c r="M2" s="13"/>
      <c r="N2" s="13"/>
    </row>
    <row r="3" spans="1:14" ht="39" customHeight="1" x14ac:dyDescent="0.3">
      <c r="F3" s="87"/>
      <c r="G3" s="130" t="s">
        <v>191</v>
      </c>
      <c r="H3" s="130"/>
      <c r="I3" s="130"/>
      <c r="J3" s="130"/>
      <c r="K3" s="130"/>
      <c r="L3" s="130"/>
      <c r="M3" s="130"/>
      <c r="N3" s="96"/>
    </row>
    <row r="4" spans="1:14" ht="18.75" customHeight="1" x14ac:dyDescent="0.25">
      <c r="G4" s="130"/>
      <c r="H4" s="130"/>
      <c r="I4" s="130"/>
      <c r="J4" s="130"/>
      <c r="K4" s="130"/>
      <c r="L4" s="130"/>
      <c r="M4" s="130"/>
    </row>
    <row r="5" spans="1:14" x14ac:dyDescent="0.25">
      <c r="J5" s="7"/>
      <c r="L5" s="7" t="s">
        <v>25</v>
      </c>
    </row>
    <row r="6" spans="1:14" ht="26.25" customHeight="1" x14ac:dyDescent="0.3">
      <c r="A6" s="162" t="s">
        <v>176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</row>
    <row r="7" spans="1:14" ht="31.5" customHeight="1" x14ac:dyDescent="0.25">
      <c r="A7" s="163" t="s">
        <v>26</v>
      </c>
      <c r="B7" s="164" t="s">
        <v>66</v>
      </c>
      <c r="C7" s="165"/>
      <c r="D7" s="165"/>
      <c r="E7" s="165"/>
      <c r="F7" s="165"/>
      <c r="G7" s="165"/>
      <c r="H7" s="165"/>
      <c r="I7" s="165"/>
      <c r="J7" s="165"/>
      <c r="K7" s="166"/>
      <c r="L7" s="64"/>
      <c r="M7" s="65" t="s">
        <v>23</v>
      </c>
    </row>
    <row r="8" spans="1:14" ht="37.5" customHeight="1" x14ac:dyDescent="0.25">
      <c r="A8" s="163"/>
      <c r="B8" s="8" t="s">
        <v>27</v>
      </c>
      <c r="C8" s="8" t="s">
        <v>126</v>
      </c>
      <c r="D8" s="8" t="s">
        <v>127</v>
      </c>
      <c r="E8" s="8" t="s">
        <v>128</v>
      </c>
      <c r="F8" s="8" t="s">
        <v>129</v>
      </c>
      <c r="G8" s="8" t="s">
        <v>130</v>
      </c>
      <c r="H8" s="8" t="s">
        <v>131</v>
      </c>
      <c r="I8" s="8" t="s">
        <v>132</v>
      </c>
      <c r="J8" s="8" t="s">
        <v>133</v>
      </c>
      <c r="K8" s="8" t="s">
        <v>134</v>
      </c>
      <c r="L8" s="8" t="s">
        <v>135</v>
      </c>
      <c r="M8" s="9"/>
    </row>
    <row r="9" spans="1:14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4" ht="31.5" x14ac:dyDescent="0.25">
      <c r="A10" s="8" t="s">
        <v>28</v>
      </c>
      <c r="B10" s="10">
        <f>C10+D10+E10+F10+G10+H10+I10+J10+K10+L10</f>
        <v>383575.25</v>
      </c>
      <c r="C10" s="10">
        <f>C11+C12+C13+C14</f>
        <v>90245.000000000015</v>
      </c>
      <c r="D10" s="10">
        <f t="shared" ref="D10:L10" si="0">D11+D12+D13+D14</f>
        <v>128963.39999999998</v>
      </c>
      <c r="E10" s="10">
        <f t="shared" si="0"/>
        <v>56362.649999999994</v>
      </c>
      <c r="F10" s="10">
        <f t="shared" si="0"/>
        <v>38704.199999999997</v>
      </c>
      <c r="G10" s="10">
        <f t="shared" si="0"/>
        <v>18921</v>
      </c>
      <c r="H10" s="10">
        <f>H11+H12+H13+H14</f>
        <v>20013</v>
      </c>
      <c r="I10" s="10">
        <f t="shared" si="0"/>
        <v>12366</v>
      </c>
      <c r="J10" s="10">
        <f t="shared" si="0"/>
        <v>6000</v>
      </c>
      <c r="K10" s="10">
        <f t="shared" si="0"/>
        <v>6000</v>
      </c>
      <c r="L10" s="10">
        <f t="shared" si="0"/>
        <v>6000</v>
      </c>
      <c r="M10" s="9"/>
    </row>
    <row r="11" spans="1:14" x14ac:dyDescent="0.25">
      <c r="A11" s="8" t="s">
        <v>29</v>
      </c>
      <c r="B11" s="10">
        <f>C11+D11+E11+F11+G11+H11+I11+J11+K11+L11</f>
        <v>0</v>
      </c>
      <c r="C11" s="11">
        <f>'Прил 2'!D340</f>
        <v>0</v>
      </c>
      <c r="D11" s="11">
        <f>'Прил 2'!E340</f>
        <v>0</v>
      </c>
      <c r="E11" s="11">
        <f>'Прил 2'!F340</f>
        <v>0</v>
      </c>
      <c r="F11" s="11">
        <f>'Прил 2'!G340</f>
        <v>0</v>
      </c>
      <c r="G11" s="11">
        <f>'Прил 2'!H340</f>
        <v>0</v>
      </c>
      <c r="H11" s="11">
        <f>'Прил 2'!I340</f>
        <v>0</v>
      </c>
      <c r="I11" s="11">
        <f>'Прил 2'!J340</f>
        <v>0</v>
      </c>
      <c r="J11" s="11">
        <f>'Прил 2'!K340</f>
        <v>0</v>
      </c>
      <c r="K11" s="66">
        <f>'Прил 2'!L340</f>
        <v>0</v>
      </c>
      <c r="L11" s="11">
        <v>0</v>
      </c>
      <c r="M11" s="9"/>
    </row>
    <row r="12" spans="1:14" x14ac:dyDescent="0.25">
      <c r="A12" s="8" t="s">
        <v>30</v>
      </c>
      <c r="B12" s="10">
        <f>C12+D12+E12+F12+G12+H12+I12+J12+K12+L12</f>
        <v>264125.21039999998</v>
      </c>
      <c r="C12" s="10">
        <f>'Прил 2'!D341</f>
        <v>72376.466400000005</v>
      </c>
      <c r="D12" s="10">
        <f>'Прил 2'!E341</f>
        <v>96373.021599999978</v>
      </c>
      <c r="E12" s="10">
        <f>'Прил 2'!F341</f>
        <v>40118.922399999996</v>
      </c>
      <c r="F12" s="10">
        <f>'Прил 2'!G341</f>
        <v>24186.799999999996</v>
      </c>
      <c r="G12" s="10">
        <f>'Прил 2'!H341</f>
        <v>4780</v>
      </c>
      <c r="H12" s="10">
        <f>'Прил 2'!I341</f>
        <v>9082</v>
      </c>
      <c r="I12" s="11">
        <f>'Прил 2'!J341</f>
        <v>0</v>
      </c>
      <c r="J12" s="11">
        <f>'Прил 2'!K341</f>
        <v>5736</v>
      </c>
      <c r="K12" s="66">
        <f>'Прил 2'!L341</f>
        <v>5736</v>
      </c>
      <c r="L12" s="11">
        <f>'Прил 2'!M341</f>
        <v>5736</v>
      </c>
      <c r="M12" s="9"/>
    </row>
    <row r="13" spans="1:14" x14ac:dyDescent="0.25">
      <c r="A13" s="8" t="s">
        <v>31</v>
      </c>
      <c r="B13" s="10">
        <f>C13+D13+E13+F13+G13+H13+I13+J13+K13+L13</f>
        <v>24977.589600000003</v>
      </c>
      <c r="C13" s="10">
        <f>'Прил 2'!D342</f>
        <v>3466.9336000000003</v>
      </c>
      <c r="D13" s="10">
        <f>'Прил 2'!E342</f>
        <v>17663.378400000001</v>
      </c>
      <c r="E13" s="10">
        <f>'Прил 2'!F342</f>
        <v>1946.4776000000002</v>
      </c>
      <c r="F13" s="10">
        <f>'Прил 2'!G342</f>
        <v>470.80000000000007</v>
      </c>
      <c r="G13" s="10">
        <f>'Прил 2'!H342</f>
        <v>220</v>
      </c>
      <c r="H13" s="10">
        <f>'Прил 2'!I342</f>
        <v>418</v>
      </c>
      <c r="I13" s="11">
        <f>'Прил 2'!J342</f>
        <v>0</v>
      </c>
      <c r="J13" s="11">
        <f>'Прил 2'!K342</f>
        <v>264</v>
      </c>
      <c r="K13" s="66">
        <f>'Прил 2'!L342</f>
        <v>264</v>
      </c>
      <c r="L13" s="11">
        <f>'Прил 2'!M342</f>
        <v>264</v>
      </c>
      <c r="M13" s="9"/>
    </row>
    <row r="14" spans="1:14" ht="31.5" x14ac:dyDescent="0.25">
      <c r="A14" s="8" t="s">
        <v>32</v>
      </c>
      <c r="B14" s="10">
        <f>C14+D14+E14+F14+G14+H14+I14+J14+K14+L14</f>
        <v>94472.45</v>
      </c>
      <c r="C14" s="10">
        <f>'Прил 2'!D343</f>
        <v>14401.6</v>
      </c>
      <c r="D14" s="10">
        <f>'Прил 2'!E343</f>
        <v>14927</v>
      </c>
      <c r="E14" s="10">
        <f>'Прил 2'!F343</f>
        <v>14297.25</v>
      </c>
      <c r="F14" s="10">
        <f>'Прил 2'!G343</f>
        <v>14046.6</v>
      </c>
      <c r="G14" s="10">
        <f>'Прил 2'!H343</f>
        <v>13921</v>
      </c>
      <c r="H14" s="10">
        <f>'Прил 2'!I343</f>
        <v>10513</v>
      </c>
      <c r="I14" s="10">
        <f>'Прил 2'!J343</f>
        <v>12366</v>
      </c>
      <c r="J14" s="11">
        <f>'Прил 2'!K343</f>
        <v>0</v>
      </c>
      <c r="K14" s="66">
        <f>'Прил 2'!L343</f>
        <v>0</v>
      </c>
      <c r="L14" s="11">
        <f>'Прил 2'!M343</f>
        <v>0</v>
      </c>
      <c r="M14" s="9"/>
    </row>
    <row r="15" spans="1:14" x14ac:dyDescent="0.25">
      <c r="A15" s="12"/>
    </row>
  </sheetData>
  <mergeCells count="4">
    <mergeCell ref="A6:M6"/>
    <mergeCell ref="A7:A8"/>
    <mergeCell ref="B7:K7"/>
    <mergeCell ref="G3:M4"/>
  </mergeCells>
  <pageMargins left="0.70866141732283472" right="0.51181102362204722" top="0.55118110236220474" bottom="0.55118110236220474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tabSelected="1" workbookViewId="0">
      <selection activeCell="N13" sqref="N13"/>
    </sheetView>
  </sheetViews>
  <sheetFormatPr defaultRowHeight="15" x14ac:dyDescent="0.25"/>
  <cols>
    <col min="1" max="1" width="6.5703125" customWidth="1"/>
    <col min="2" max="2" width="17.28515625" customWidth="1"/>
    <col min="3" max="3" width="7" customWidth="1"/>
    <col min="4" max="4" width="4.7109375" customWidth="1"/>
    <col min="5" max="5" width="4.28515625" customWidth="1"/>
    <col min="6" max="6" width="9" customWidth="1"/>
    <col min="7" max="7" width="6.7109375" customWidth="1"/>
    <col min="8" max="8" width="9.28515625" customWidth="1"/>
    <col min="9" max="9" width="9.85546875" customWidth="1"/>
    <col min="10" max="11" width="9.28515625" bestFit="1" customWidth="1"/>
    <col min="12" max="12" width="10.42578125" customWidth="1"/>
    <col min="13" max="14" width="9.5703125" bestFit="1" customWidth="1"/>
    <col min="15" max="15" width="9.5703125" customWidth="1"/>
    <col min="16" max="16" width="9.7109375" customWidth="1"/>
  </cols>
  <sheetData>
    <row r="1" spans="1:17" ht="15.75" x14ac:dyDescent="0.25">
      <c r="A1" s="1"/>
      <c r="B1" s="1"/>
      <c r="C1" s="1"/>
      <c r="D1" s="1"/>
      <c r="E1" s="1"/>
      <c r="G1" s="1"/>
      <c r="H1" s="1"/>
      <c r="I1" s="1"/>
      <c r="J1" s="1"/>
      <c r="K1" s="1"/>
      <c r="O1" s="2" t="s">
        <v>33</v>
      </c>
    </row>
    <row r="2" spans="1:17" ht="15.75" x14ac:dyDescent="0.25">
      <c r="A2" s="167" t="s">
        <v>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7" ht="15.75" x14ac:dyDescent="0.25">
      <c r="A3" s="167" t="s">
        <v>177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7" ht="15.75" x14ac:dyDescent="0.25">
      <c r="A4" s="169" t="s">
        <v>35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7" ht="15.75" customHeight="1" x14ac:dyDescent="0.25">
      <c r="A5" s="168" t="s">
        <v>36</v>
      </c>
      <c r="B5" s="168" t="s">
        <v>37</v>
      </c>
      <c r="C5" s="168" t="s">
        <v>38</v>
      </c>
      <c r="D5" s="168" t="s">
        <v>39</v>
      </c>
      <c r="E5" s="168" t="s">
        <v>40</v>
      </c>
      <c r="F5" s="168" t="s">
        <v>41</v>
      </c>
      <c r="G5" s="168" t="s">
        <v>42</v>
      </c>
      <c r="H5" s="170" t="s">
        <v>43</v>
      </c>
      <c r="I5" s="171"/>
      <c r="J5" s="171"/>
      <c r="K5" s="171"/>
      <c r="L5" s="171"/>
      <c r="M5" s="171"/>
      <c r="N5" s="171"/>
      <c r="O5" s="171"/>
      <c r="P5" s="171"/>
      <c r="Q5" s="172"/>
    </row>
    <row r="6" spans="1:17" ht="31.5" x14ac:dyDescent="0.25">
      <c r="A6" s="168"/>
      <c r="B6" s="168"/>
      <c r="C6" s="168"/>
      <c r="D6" s="168"/>
      <c r="E6" s="168"/>
      <c r="F6" s="168"/>
      <c r="G6" s="168"/>
      <c r="H6" s="3" t="s">
        <v>126</v>
      </c>
      <c r="I6" s="3" t="s">
        <v>127</v>
      </c>
      <c r="J6" s="3" t="s">
        <v>128</v>
      </c>
      <c r="K6" s="3" t="s">
        <v>129</v>
      </c>
      <c r="L6" s="3" t="s">
        <v>130</v>
      </c>
      <c r="M6" s="3" t="s">
        <v>131</v>
      </c>
      <c r="N6" s="3" t="s">
        <v>132</v>
      </c>
      <c r="O6" s="3" t="s">
        <v>133</v>
      </c>
      <c r="P6" s="3" t="s">
        <v>134</v>
      </c>
      <c r="Q6" s="3" t="s">
        <v>135</v>
      </c>
    </row>
    <row r="7" spans="1:17" ht="225.75" customHeight="1" x14ac:dyDescent="0.25">
      <c r="A7" s="3" t="s">
        <v>44</v>
      </c>
      <c r="B7" s="3" t="s">
        <v>178</v>
      </c>
      <c r="C7" s="3">
        <v>730</v>
      </c>
      <c r="D7" s="3">
        <v>5</v>
      </c>
      <c r="E7" s="3">
        <v>3</v>
      </c>
      <c r="F7" s="3">
        <v>6600126</v>
      </c>
      <c r="G7" s="3">
        <v>240</v>
      </c>
      <c r="H7" s="4">
        <f>' Прил 3'!C10</f>
        <v>90245.000000000015</v>
      </c>
      <c r="I7" s="4">
        <f>' Прил 3'!D10</f>
        <v>128963.39999999998</v>
      </c>
      <c r="J7" s="4">
        <f>' Прил 3'!E10</f>
        <v>56362.649999999994</v>
      </c>
      <c r="K7" s="4">
        <f>' Прил 3'!F10</f>
        <v>38704.199999999997</v>
      </c>
      <c r="L7" s="4">
        <f>' Прил 3'!G10</f>
        <v>18921</v>
      </c>
      <c r="M7" s="4">
        <f>' Прил 3'!H10</f>
        <v>20013</v>
      </c>
      <c r="N7" s="4">
        <f>' Прил 3'!I10</f>
        <v>12366</v>
      </c>
      <c r="O7" s="4">
        <f>' Прил 3'!J10</f>
        <v>6000</v>
      </c>
      <c r="P7" s="4">
        <f>' Прил 3'!K10</f>
        <v>6000</v>
      </c>
      <c r="Q7" s="67">
        <f>' Прил 3'!L10</f>
        <v>6000</v>
      </c>
    </row>
    <row r="8" spans="1:17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</row>
  </sheetData>
  <mergeCells count="11">
    <mergeCell ref="A2:P2"/>
    <mergeCell ref="A3:P3"/>
    <mergeCell ref="F5:F6"/>
    <mergeCell ref="A4:L4"/>
    <mergeCell ref="G5:G6"/>
    <mergeCell ref="A5:A6"/>
    <mergeCell ref="B5:B6"/>
    <mergeCell ref="C5:C6"/>
    <mergeCell ref="D5:D6"/>
    <mergeCell ref="E5:E6"/>
    <mergeCell ref="H5:Q5"/>
  </mergeCells>
  <pageMargins left="0.70866141732283472" right="0.31496062992125984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2</vt:lpstr>
      <vt:lpstr> Прил 3</vt:lpstr>
      <vt:lpstr>Табл2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2024-12-05T05:20:31Z</cp:lastPrinted>
  <dcterms:created xsi:type="dcterms:W3CDTF">2015-04-15T05:59:50Z</dcterms:created>
  <dcterms:modified xsi:type="dcterms:W3CDTF">2024-12-05T05:20:35Z</dcterms:modified>
</cp:coreProperties>
</file>